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lin\Documents\Documents receveur\Compte commune 2025\"/>
    </mc:Choice>
  </mc:AlternateContent>
  <xr:revisionPtr revIDLastSave="0" documentId="13_ncr:1_{C5F1030C-E907-4E34-8E53-562C271720C9}" xr6:coauthVersionLast="47" xr6:coauthVersionMax="47" xr10:uidLastSave="{00000000-0000-0000-0000-000000000000}"/>
  <bookViews>
    <workbookView xWindow="2868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43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K18" i="30"/>
  <c r="T15" i="30"/>
  <c r="T18" i="30" s="1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H51" i="18" l="1"/>
  <c r="F51" i="18"/>
  <c r="F53" i="18" s="1"/>
  <c r="H33" i="18"/>
  <c r="H55" i="18" s="1"/>
  <c r="H65" i="18" s="1"/>
  <c r="F33" i="18"/>
  <c r="F38" i="17" s="1"/>
  <c r="H52" i="17"/>
  <c r="F52" i="17"/>
  <c r="F36" i="17"/>
  <c r="F33" i="16"/>
  <c r="H33" i="16"/>
  <c r="H10" i="16"/>
  <c r="F10" i="16"/>
  <c r="F57" i="16" s="1"/>
  <c r="F43" i="15"/>
  <c r="F10" i="15"/>
  <c r="H10" i="15"/>
  <c r="T9" i="23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4" i="17"/>
  <c r="F55" i="18"/>
  <c r="F65" i="18" s="1"/>
  <c r="K10" i="23"/>
  <c r="N10" i="23"/>
  <c r="Q10" i="23"/>
  <c r="F35" i="18"/>
  <c r="H66" i="15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F56" i="17" l="1"/>
  <c r="F58" i="17" s="1"/>
  <c r="H57" i="16"/>
  <c r="F66" i="15"/>
  <c r="T21" i="29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18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<sst xmlns="http://schemas.openxmlformats.org/spreadsheetml/2006/main" count="538" uniqueCount="352">
  <si>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</si>
  <si>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</si>
  <si>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</si>
  <si>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</si>
  <si>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</si>
  <si>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</si>
  <si>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</si>
  <si>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</si>
  <si>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</si>
  <si>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</si>
  <si>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</si>
  <si>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</si>
  <si>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</si>
  <si>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</si>
  <si>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</si>
  <si>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</si>
  <si>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</si>
  <si>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</si>
  <si>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</si>
  <si>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</si>
  <si>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</si>
  <si>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</si>
  <si>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</si>
  <si>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</si>
  <si>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</si>
  <si>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</si>
  <si>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</si>
  <si>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</si>
  <si>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</si>
  <si>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</si>
  <si>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</si>
  <si>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</si>
  <si>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</si>
  <si>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</si>
  <si>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</si>
  <si>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</si>
  <si>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</si>
  <si>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</si>
  <si>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</si>
  <si>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</si>
  <si>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</si>
  <si>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</si>
  <si>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</si>
  <si>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</si>
  <si>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</si>
  <si>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</si>
  <si>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</si>
  <si>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</si>
  <si>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</si>
  <si>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</si>
  <si>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</si>
  <si>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</si>
  <si>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</si>
  <si>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</si>
  <si>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</si>
  <si>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</si>
  <si>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</si>
  <si>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</si>
  <si>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</si>
  <si>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</si>
  <si>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</si>
  <si>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</si>
  <si>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</si>
  <si>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</si>
  <si>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</si>
  <si>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</si>
  <si>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</si>
  <si>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</si>
  <si>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</si>
  <si>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</si>
  <si>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</si>
  <si>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</si>
  <si>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</si>
  <si>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</si>
  <si>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</si>
  <si>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</si>
  <si>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</si>
  <si>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</si>
  <si>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</si>
  <si>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</si>
  <si>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</si>
  <si>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</si>
  <si>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</si>
  <si>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</si>
  <si>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</si>
  <si>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</si>
  <si>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</si>
  <si>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</si>
  <si>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</si>
  <si>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</si>
  <si>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</si>
  <si>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</si>
  <si>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</si>
  <si>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</si>
  <si>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</si>
  <si>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</si>
  <si>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</si>
  <si>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</si>
  <si>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</si>
  <si>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</si>
  <si>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</si>
  <si>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</si>
  <si>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</si>
  <si>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</si>
  <si>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</si>
  <si>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</si>
  <si>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</si>
  <si>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</si>
  <si>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</si>
  <si>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</si>
  <si>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</si>
  <si>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</si>
  <si>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</si>
  <si>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</si>
  <si>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</si>
  <si>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</si>
  <si>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</si>
  <si>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</si>
  <si>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</si>
  <si>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</si>
  <si>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</si>
  <si>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</si>
  <si>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</si>
  <si>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</si>
  <si>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</si>
  <si>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</si>
  <si>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</si>
  <si>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</si>
  <si>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</si>
  <si>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</si>
  <si>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</si>
  <si>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</si>
  <si>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</si>
  <si>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</si>
  <si>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</si>
  <si>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</si>
  <si>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</si>
  <si>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</si>
  <si>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</si>
  <si>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</si>
  <si>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</si>
  <si>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</si>
  <si>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</si>
  <si>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</si>
  <si>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</si>
  <si>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</si>
  <si>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</si>
  <si>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</si>
  <si>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</si>
  <si>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</si>
  <si>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</si>
  <si>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</si>
  <si>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</si>
  <si>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</si>
  <si>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</si>
  <si>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</si>
  <si>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</si>
  <si>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</si>
  <si>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</si>
  <si>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</si>
  <si>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</si>
  <si>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</si>
  <si>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</si>
  <si>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</si>
  <si>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</si>
  <si>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</si>
  <si>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</si>
  <si>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</si>
  <si>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</si>
  <si>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</si>
  <si>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</si>
  <si>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</si>
  <si>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</si>
  <si>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</si>
  <si>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</si>
  <si>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</si>
  <si>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</si>
  <si>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</si>
  <si>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</si>
  <si>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</si>
  <si>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</si>
  <si>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</si>
  <si>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</si>
  <si>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</si>
  <si>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</si>
  <si>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</si>
  <si>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</si>
  <si>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</si>
  <si>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</si>
  <si>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</si>
  <si>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</si>
  <si>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</si>
  <si>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</si>
  <si>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</si>
  <si>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</si>
  <si>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</si>
  <si>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</si>
  <si>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</si>
  <si>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</si>
  <si>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</si>
  <si>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</si>
  <si>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</si>
  <si>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</si>
  <si>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</si>
  <si>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</si>
  <si>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</si>
  <si>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</si>
  <si>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</si>
  <si>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</si>
  <si>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</si>
  <si>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</si>
  <si>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</si>
  <si>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</si>
  <si>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</si>
  <si>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</si>
  <si>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</si>
  <si>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</si>
  <si>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</si>
  <si>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</si>
  <si>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</si>
  <si>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</si>
  <si>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</si>
  <si>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</si>
  <si>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</si>
  <si>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</si>
  <si>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</si>
  <si>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</si>
  <si>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</si>
  <si>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</si>
  <si>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</si>
  <si>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</si>
  <si>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</si>
  <si>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</si>
  <si>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</si>
  <si>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</si>
  <si>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</si>
  <si>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</si>
  <si>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</si>
  <si>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</si>
  <si>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</si>
  <si>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</si>
  <si>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</si>
  <si>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</si>
  <si>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</si>
  <si>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</si>
  <si>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</si>
  <si>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</si>
  <si>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</si>
  <si>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</si>
  <si>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</si>
  <si>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</si>
  <si>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</si>
  <si>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</si>
  <si>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</si>
  <si>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</si>
  <si>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</si>
  <si>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</si>
  <si>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</si>
  <si>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</si>
  <si>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</si>
  <si>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</si>
  <si>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</si>
  <si>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</si>
  <si>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</si>
  <si>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</si>
  <si>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</si>
  <si>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</si>
  <si>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</si>
  <si>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</si>
  <si>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</si>
  <si>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</si>
  <si>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</si>
  <si>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</si>
  <si>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</si>
  <si>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</si>
  <si>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</si>
  <si>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</si>
  <si>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</si>
  <si>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</si>
  <si>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</si>
  <si>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</si>
  <si>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</si>
  <si>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</si>
  <si>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</si>
  <si>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</si>
  <si>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</si>
  <si>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</si>
  <si>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</si>
  <si>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</si>
  <si>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</si>
  <si>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</si>
  <si>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</si>
  <si>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</si>
  <si>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</si>
  <si>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</si>
  <si>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</si>
  <si>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</si>
  <si>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</si>
  <si>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</si>
  <si>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</si>
  <si>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</si>
  <si>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</si>
  <si>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</si>
  <si>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</si>
  <si>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</si>
  <si>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</si>
  <si>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</si>
  <si>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</si>
  <si>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</si>
  <si>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</si>
  <si>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</si>
  <si>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</si>
  <si>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</si>
  <si>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</si>
  <si>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</si>
  <si>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</si>
  <si>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</si>
  <si>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</si>
  <si>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</si>
  <si>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</si>
  <si>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</si>
  <si>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</si>
  <si>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</si>
  <si>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</si>
  <si>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</si>
  <si>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</si>
  <si>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</si>
  <si>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</si>
  <si>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</si>
  <si>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</si>
  <si>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</si>
  <si>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</si>
  <si>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</si>
  <si>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</si>
  <si>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</si>
  <si>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</si>
  <si>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</si>
  <si>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</si>
  <si>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Stoumont</t>
  </si>
  <si>
    <t>Administration communale de :</t>
  </si>
  <si>
    <t>STOUMONT</t>
  </si>
  <si>
    <t>Route de l'Amblève, 41</t>
  </si>
  <si>
    <t>4987 STOUMONT</t>
  </si>
  <si>
    <t>http://www.stoumont.be/</t>
  </si>
  <si>
    <t>10/04/2026</t>
  </si>
  <si>
    <t>Compte</t>
  </si>
  <si>
    <t>Hugo SNACKERS</t>
  </si>
  <si>
    <t>080292660</t>
  </si>
  <si>
    <t>hugo.snackers@stoumont.be</t>
  </si>
  <si>
    <t>Jordan HALIN</t>
  </si>
  <si>
    <t>080292682</t>
  </si>
  <si>
    <t>jordan.halin@stoumont.be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</si>
</sst>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27651.490000000224</c:v>
                </c:pt>
                <c:pt idx="1">
                  <c:v>317568.68999999948</c:v>
                </c:pt>
                <c:pt idx="2">
                  <c:v>1048318.3599999994</c:v>
                </c:pt>
                <c:pt idx="3">
                  <c:v>925525.31999999937</c:v>
                </c:pt>
                <c:pt idx="4">
                  <c:v>601851.33999999985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1722466</c:v>
                </c:pt>
                <c:pt idx="1">
                  <c:v>1999378.6899999985</c:v>
                </c:pt>
                <c:pt idx="2">
                  <c:v>2668438.6899999985</c:v>
                </c:pt>
                <c:pt idx="3">
                  <c:v>2584139.7999999989</c:v>
                </c:pt>
                <c:pt idx="4">
                  <c:v>2382332.5700000003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5783907.96</c:v>
                </c:pt>
                <c:pt idx="1">
                  <c:v>6313517.5100000007</c:v>
                </c:pt>
                <c:pt idx="2">
                  <c:v>6614438.1600000001</c:v>
                </c:pt>
                <c:pt idx="3">
                  <c:v>6813502.2400000002</c:v>
                </c:pt>
                <c:pt idx="4">
                  <c:v>7124958.6299999999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5811559.4500000002</c:v>
                </c:pt>
                <c:pt idx="1">
                  <c:v>6631086.2000000002</c:v>
                </c:pt>
                <c:pt idx="2">
                  <c:v>7662756.5199999996</c:v>
                </c:pt>
                <c:pt idx="3">
                  <c:v>7739027.5599999996</c:v>
                </c:pt>
                <c:pt idx="4">
                  <c:v>7726809.9699999997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203609.07</c:v>
                </c:pt>
                <c:pt idx="1">
                  <c:v>462324.17</c:v>
                </c:pt>
                <c:pt idx="2">
                  <c:v>616907.92999999993</c:v>
                </c:pt>
                <c:pt idx="3">
                  <c:v>464085.51</c:v>
                </c:pt>
                <c:pt idx="4">
                  <c:v>410286.56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159997.54999999999</c:v>
                </c:pt>
                <c:pt idx="1">
                  <c:v>1739512.74</c:v>
                </c:pt>
                <c:pt idx="2">
                  <c:v>1052694.0699999998</c:v>
                </c:pt>
                <c:pt idx="3">
                  <c:v>775322.97</c:v>
                </c:pt>
                <c:pt idx="4">
                  <c:v>337703.18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74" t="s">
        <v>294</v>
      </c>
      <c r="B1" s="275"/>
      <c r="C1" s="275"/>
      <c r="D1" s="275"/>
      <c r="E1" s="275"/>
      <c r="F1" s="275"/>
      <c r="G1" s="557" t="s">
        <v>338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36"/>
      <c r="U1" s="209" t="s">
        <v>12</v>
      </c>
      <c r="V1" s="247">
        <v>63075</v>
      </c>
    </row>
    <row r="2" spans="1:22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37"/>
      <c r="U2" s="210" t="s">
        <v>1</v>
      </c>
      <c r="V2" s="248">
        <f>R27</f>
        <v>2025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62" t="s">
        <v>336</v>
      </c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54"/>
      <c r="U7" s="196"/>
    </row>
    <row r="8" spans="1:22" ht="13.9" customHeight="1">
      <c r="C8" s="191"/>
      <c r="D8" s="192"/>
      <c r="E8" s="192"/>
      <c r="F8" s="253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58"/>
      <c r="T8" s="254"/>
      <c r="U8" s="196"/>
      <c r="V8" s="184"/>
    </row>
    <row r="9" spans="1:22" ht="13.9" customHeight="1">
      <c r="C9" s="191"/>
      <c r="D9" s="192"/>
      <c r="E9" s="192"/>
      <c r="F9" s="253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58"/>
      <c r="T9" s="254"/>
      <c r="U9" s="196"/>
    </row>
    <row r="10" spans="1:22" ht="13.9" customHeight="1">
      <c r="C10" s="191"/>
      <c r="D10" s="192"/>
      <c r="E10" s="192"/>
      <c r="F10" s="253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58"/>
      <c r="T10" s="254"/>
      <c r="U10" s="196"/>
    </row>
    <row r="11" spans="1:22" ht="13.9" customHeight="1">
      <c r="C11" s="191"/>
      <c r="D11" s="192"/>
      <c r="E11" s="192"/>
      <c r="F11" s="192"/>
      <c r="G11" s="263" t="s">
        <v>335</v>
      </c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5"/>
      <c r="T11" s="195"/>
      <c r="U11" s="196"/>
    </row>
    <row r="12" spans="1:22" ht="13.9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" customHeight="1" thickTop="1">
      <c r="C15" s="250"/>
      <c r="D15" s="250"/>
      <c r="E15" s="250"/>
      <c r="F15" s="250"/>
      <c r="G15" s="250"/>
      <c r="H15" s="250"/>
      <c r="I15" s="250"/>
    </row>
    <row r="16" spans="1:22" ht="13.15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149999999999999" customHeight="1">
      <c r="C17" s="558" t="s">
        <v>339</v>
      </c>
      <c r="D17" s="260"/>
      <c r="E17" s="260"/>
      <c r="F17" s="260"/>
      <c r="G17" s="260"/>
      <c r="H17" s="260"/>
      <c r="I17" s="260"/>
      <c r="J17" s="559" t="s">
        <v>340</v>
      </c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6"/>
    </row>
    <row r="18" spans="3:21" ht="16.149999999999999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149999999999999" customHeight="1">
      <c r="C19" s="266" t="s">
        <v>4</v>
      </c>
      <c r="D19" s="260"/>
      <c r="E19" s="260"/>
      <c r="F19" s="260"/>
      <c r="G19" s="260"/>
      <c r="H19" s="260"/>
      <c r="I19" s="261"/>
      <c r="J19" s="5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149999999999999" customHeight="1">
      <c r="C20" s="48"/>
      <c r="J20" s="5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149999999999999" customHeight="1">
      <c r="C21" s="48"/>
      <c r="I21" s="47"/>
      <c r="J21" s="5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149999999999999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149999999999999" customHeight="1">
      <c r="C23" s="281" t="s">
        <v>334</v>
      </c>
      <c r="D23" s="282"/>
      <c r="E23" s="282"/>
      <c r="F23" s="282"/>
      <c r="G23" s="282"/>
      <c r="H23" s="282"/>
      <c r="I23" s="283"/>
      <c r="J23" s="563" t="s">
        <v>344</v>
      </c>
      <c r="K23" s="204"/>
      <c r="L23" s="204"/>
      <c r="M23" s="205"/>
      <c r="S23" s="57"/>
      <c r="T23" s="58"/>
      <c r="U23" s="6"/>
    </row>
    <row r="24" spans="3:21" ht="16.149999999999999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149999999999999" customHeight="1">
      <c r="C25" s="266" t="s">
        <v>38</v>
      </c>
      <c r="D25" s="260"/>
      <c r="E25" s="260"/>
      <c r="F25" s="260"/>
      <c r="G25" s="260"/>
      <c r="H25" s="260"/>
      <c r="I25" s="261"/>
      <c r="J25" s="563"/>
      <c r="K25" s="204"/>
      <c r="L25" s="204"/>
      <c r="M25" s="205"/>
      <c r="S25" s="57"/>
      <c r="T25" s="58"/>
      <c r="U25" s="6"/>
    </row>
    <row r="26" spans="3:21" ht="16.149999999999999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899999999999999" customHeight="1">
      <c r="C27" s="266" t="s">
        <v>297</v>
      </c>
      <c r="D27" s="260"/>
      <c r="E27" s="260"/>
      <c r="F27" s="260"/>
      <c r="G27" s="260"/>
      <c r="H27" s="260"/>
      <c r="I27" s="261"/>
      <c r="J27" s="564" t="s">
        <v>345</v>
      </c>
      <c r="K27" s="251"/>
      <c r="L27" s="204"/>
      <c r="M27" s="205"/>
      <c r="O27" s="260" t="s">
        <v>1</v>
      </c>
      <c r="P27" s="260"/>
      <c r="Q27" s="261"/>
      <c r="R27" s="285">
        <v>2025</v>
      </c>
      <c r="S27" s="286"/>
      <c r="U27" s="6"/>
    </row>
    <row r="28" spans="3:21" ht="16.899999999999999" customHeight="1">
      <c r="C28" s="48"/>
      <c r="I28" s="49"/>
      <c r="J28" s="47"/>
      <c r="K28" s="47"/>
      <c r="L28" s="47"/>
      <c r="M28" s="47"/>
      <c r="U28" s="6"/>
    </row>
    <row r="29" spans="3:21" ht="16.899999999999999" customHeight="1">
      <c r="C29" s="272" t="s">
        <v>35</v>
      </c>
      <c r="D29" s="273"/>
      <c r="E29" s="273"/>
      <c r="F29" s="273"/>
      <c r="G29" s="273"/>
      <c r="H29" s="273"/>
      <c r="I29" s="273"/>
      <c r="J29" s="565" t="s">
        <v>346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899999999999999" customHeight="1">
      <c r="C30" s="270" t="s">
        <v>5</v>
      </c>
      <c r="D30" s="271"/>
      <c r="E30" s="271"/>
      <c r="F30" s="271"/>
      <c r="G30" s="271"/>
      <c r="H30" s="271"/>
      <c r="I30" s="271"/>
      <c r="J30" s="566" t="s">
        <v>347</v>
      </c>
      <c r="K30" s="280"/>
      <c r="L30" s="280"/>
      <c r="M30" s="280"/>
      <c r="N30" s="280"/>
      <c r="O30" s="280"/>
      <c r="P30" s="280"/>
      <c r="Q30" s="280"/>
      <c r="R30" s="280"/>
      <c r="S30" s="280"/>
      <c r="U30" s="6"/>
    </row>
    <row r="31" spans="3:21" ht="16.899999999999999" customHeight="1">
      <c r="C31" s="266" t="s">
        <v>6</v>
      </c>
      <c r="D31" s="260"/>
      <c r="E31" s="260"/>
      <c r="F31" s="260"/>
      <c r="G31" s="260"/>
      <c r="H31" s="260"/>
      <c r="I31" s="260"/>
      <c r="J31" s="567"/>
      <c r="K31" s="268"/>
      <c r="L31" s="268"/>
      <c r="M31" s="268"/>
      <c r="N31" s="268"/>
      <c r="O31" s="268"/>
      <c r="P31" s="268"/>
      <c r="Q31" s="268"/>
      <c r="R31" s="268"/>
      <c r="S31" s="268"/>
      <c r="U31" s="6"/>
    </row>
    <row r="32" spans="3:21" ht="16.899999999999999" customHeight="1">
      <c r="C32" s="266" t="s">
        <v>7</v>
      </c>
      <c r="D32" s="260"/>
      <c r="E32" s="260"/>
      <c r="F32" s="260"/>
      <c r="G32" s="260"/>
      <c r="H32" s="260"/>
      <c r="I32" s="260"/>
      <c r="J32" s="568" t="s">
        <v>348</v>
      </c>
      <c r="K32" s="269"/>
      <c r="L32" s="269"/>
      <c r="M32" s="269"/>
      <c r="N32" s="269"/>
      <c r="O32" s="269"/>
      <c r="P32" s="269"/>
      <c r="Q32" s="269"/>
      <c r="R32" s="269"/>
      <c r="S32" s="269"/>
      <c r="U32" s="6"/>
    </row>
    <row r="33" spans="3:21" ht="16.899999999999999" customHeight="1">
      <c r="C33" s="48"/>
      <c r="K33" s="49"/>
      <c r="L33" s="47"/>
      <c r="M33" s="47"/>
      <c r="N33" s="47"/>
      <c r="O33" s="47"/>
      <c r="U33" s="6"/>
    </row>
    <row r="34" spans="3:21" ht="16.899999999999999" customHeight="1">
      <c r="C34" s="272" t="s">
        <v>36</v>
      </c>
      <c r="D34" s="273"/>
      <c r="E34" s="273"/>
      <c r="F34" s="273"/>
      <c r="G34" s="273"/>
      <c r="H34" s="273"/>
      <c r="I34" s="273"/>
      <c r="J34" s="565" t="s">
        <v>349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899999999999999" customHeight="1">
      <c r="C35" s="270" t="s">
        <v>5</v>
      </c>
      <c r="D35" s="271"/>
      <c r="E35" s="271"/>
      <c r="F35" s="271"/>
      <c r="G35" s="271"/>
      <c r="H35" s="271"/>
      <c r="I35" s="271"/>
      <c r="J35" s="566" t="s">
        <v>350</v>
      </c>
      <c r="K35" s="267"/>
      <c r="L35" s="267"/>
      <c r="M35" s="267"/>
      <c r="N35" s="267"/>
      <c r="O35" s="267"/>
      <c r="P35" s="267"/>
      <c r="Q35" s="267"/>
      <c r="R35" s="267"/>
      <c r="S35" s="267"/>
      <c r="T35" s="56"/>
      <c r="U35" s="5"/>
    </row>
    <row r="36" spans="3:21" ht="16.899999999999999" customHeight="1">
      <c r="C36" s="266" t="s">
        <v>6</v>
      </c>
      <c r="D36" s="260"/>
      <c r="E36" s="260"/>
      <c r="F36" s="260"/>
      <c r="G36" s="260"/>
      <c r="H36" s="260"/>
      <c r="I36" s="260"/>
      <c r="J36" s="567"/>
      <c r="K36" s="268"/>
      <c r="L36" s="268"/>
      <c r="M36" s="268"/>
      <c r="N36" s="268"/>
      <c r="O36" s="268"/>
      <c r="P36" s="268"/>
      <c r="Q36" s="268"/>
      <c r="R36" s="268"/>
      <c r="S36" s="268"/>
      <c r="U36" s="6"/>
    </row>
    <row r="37" spans="3:21" ht="16.899999999999999" customHeight="1">
      <c r="C37" s="266" t="s">
        <v>7</v>
      </c>
      <c r="D37" s="260"/>
      <c r="E37" s="260"/>
      <c r="F37" s="260"/>
      <c r="G37" s="260"/>
      <c r="H37" s="260"/>
      <c r="I37" s="260"/>
      <c r="J37" s="568" t="s">
        <v>351</v>
      </c>
      <c r="K37" s="269"/>
      <c r="L37" s="269"/>
      <c r="M37" s="269"/>
      <c r="N37" s="269"/>
      <c r="O37" s="269"/>
      <c r="P37" s="269"/>
      <c r="Q37" s="269"/>
      <c r="R37" s="269"/>
      <c r="S37" s="269"/>
      <c r="U37" s="6"/>
    </row>
    <row r="38" spans="3:21" ht="13.15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Stoumont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63075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15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399999999999999" customHeight="1">
      <c r="A6" s="2"/>
      <c r="B6" s="2"/>
      <c r="C6" s="2"/>
      <c r="D6" s="2"/>
      <c r="E6" s="2"/>
      <c r="F6" s="47"/>
      <c r="G6" s="28"/>
      <c r="H6" s="294" t="s">
        <v>295</v>
      </c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</row>
    <row r="7" spans="1:24" ht="18.399999999999999" customHeight="1">
      <c r="A7" s="63"/>
      <c r="B7" s="64"/>
      <c r="C7" s="64"/>
      <c r="D7" s="64"/>
      <c r="E7" s="64"/>
      <c r="F7" s="64"/>
      <c r="G7" s="64"/>
      <c r="H7" s="296" t="str">
        <f>Coordonnées!$J$27</f>
        <v>Compte</v>
      </c>
      <c r="I7" s="296"/>
      <c r="J7" s="296"/>
      <c r="K7" s="296" t="str">
        <f>Coordonnées!$J$27</f>
        <v>Compte</v>
      </c>
      <c r="L7" s="296"/>
      <c r="M7" s="296"/>
      <c r="N7" s="296" t="str">
        <f>Coordonnées!$J$27</f>
        <v>Compte</v>
      </c>
      <c r="O7" s="296"/>
      <c r="P7" s="296"/>
      <c r="Q7" s="296" t="str">
        <f>Coordonnées!$J$27</f>
        <v>Compte</v>
      </c>
      <c r="R7" s="296"/>
      <c r="S7" s="296"/>
      <c r="T7" s="296" t="str">
        <f>Coordonnées!$J$27</f>
        <v>Compte</v>
      </c>
      <c r="U7" s="296"/>
      <c r="V7" s="296"/>
    </row>
    <row r="8" spans="1:24" ht="18.399999999999999" customHeight="1" thickBot="1">
      <c r="A8" s="303" t="s">
        <v>2</v>
      </c>
      <c r="B8" s="303"/>
      <c r="C8" s="303"/>
      <c r="D8" s="303"/>
      <c r="E8" s="303"/>
      <c r="F8" s="303"/>
      <c r="G8" s="303"/>
      <c r="H8" s="293">
        <f>K8-1</f>
        <v>2021</v>
      </c>
      <c r="I8" s="293"/>
      <c r="J8" s="293"/>
      <c r="K8" s="293">
        <f>N8-1</f>
        <v>2022</v>
      </c>
      <c r="L8" s="293"/>
      <c r="M8" s="293"/>
      <c r="N8" s="293">
        <f>Q8-1</f>
        <v>2023</v>
      </c>
      <c r="O8" s="293"/>
      <c r="P8" s="293"/>
      <c r="Q8" s="293">
        <f>T8-1</f>
        <v>2024</v>
      </c>
      <c r="R8" s="293"/>
      <c r="S8" s="293"/>
      <c r="T8" s="293">
        <f>X2</f>
        <v>2025</v>
      </c>
      <c r="U8" s="293"/>
      <c r="V8" s="293"/>
    </row>
    <row r="9" spans="1:24" ht="18.399999999999999" customHeight="1" thickBot="1">
      <c r="A9" s="297" t="s">
        <v>322</v>
      </c>
      <c r="B9" s="298"/>
      <c r="C9" s="298"/>
      <c r="D9" s="298"/>
      <c r="E9" s="298"/>
      <c r="F9" s="298"/>
      <c r="G9" s="299"/>
      <c r="H9" s="287">
        <f>'Ordinaire GE'!H26-'Ordinaire GE'!H15</f>
        <v>27651.490000000224</v>
      </c>
      <c r="I9" s="288"/>
      <c r="J9" s="289"/>
      <c r="K9" s="287">
        <f>'Ordinaire GE'!K26-'Ordinaire GE'!K15</f>
        <v>317568.68999999948</v>
      </c>
      <c r="L9" s="288"/>
      <c r="M9" s="289"/>
      <c r="N9" s="287">
        <f>'Ordinaire GE'!N26-'Ordinaire GE'!N15</f>
        <v>1048318.3599999994</v>
      </c>
      <c r="O9" s="288"/>
      <c r="P9" s="289"/>
      <c r="Q9" s="287">
        <f>'Ordinaire GE'!Q26-'Ordinaire GE'!Q15</f>
        <v>925525.31999999937</v>
      </c>
      <c r="R9" s="288"/>
      <c r="S9" s="289"/>
      <c r="T9" s="287">
        <f>'Ordinaire GE'!T26-'Ordinaire GE'!T15</f>
        <v>601851.33999999985</v>
      </c>
      <c r="U9" s="288"/>
      <c r="V9" s="289"/>
    </row>
    <row r="10" spans="1:24" ht="40.5" customHeight="1" thickBot="1">
      <c r="A10" s="300" t="s">
        <v>330</v>
      </c>
      <c r="B10" s="301"/>
      <c r="C10" s="301"/>
      <c r="D10" s="301"/>
      <c r="E10" s="301"/>
      <c r="F10" s="301"/>
      <c r="G10" s="302"/>
      <c r="H10" s="290">
        <f>'Ordinaire GE'!H29-'Ordinaire GE'!H18</f>
        <v>1722466</v>
      </c>
      <c r="I10" s="291"/>
      <c r="J10" s="292"/>
      <c r="K10" s="290">
        <f>'Ordinaire GE'!K29-'Ordinaire GE'!K18</f>
        <v>1999378.6899999985</v>
      </c>
      <c r="L10" s="291"/>
      <c r="M10" s="292"/>
      <c r="N10" s="290">
        <f>'Ordinaire GE'!N29-'Ordinaire GE'!N18</f>
        <v>2668438.6899999985</v>
      </c>
      <c r="O10" s="291"/>
      <c r="P10" s="292"/>
      <c r="Q10" s="290">
        <f>'Ordinaire GE'!Q29-'Ordinaire GE'!Q18</f>
        <v>2584139.7999999989</v>
      </c>
      <c r="R10" s="291"/>
      <c r="S10" s="292"/>
      <c r="T10" s="290">
        <f>'Ordinaire GE'!T29-'Ordinaire GE'!T18</f>
        <v>2382332.5700000003</v>
      </c>
      <c r="U10" s="291"/>
      <c r="V10" s="292"/>
    </row>
    <row r="11" spans="1:24" ht="16.899999999999999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899999999999999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899999999999999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899999999999999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899999999999999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15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899999999999999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Stoumont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Coordonnées!V1</f>
        <v>63075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Coordonnées!V2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36" t="s">
        <v>296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39" t="s">
        <v>30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399999999999999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399999999999999" customHeight="1">
      <c r="A10" s="334" t="s">
        <v>13</v>
      </c>
      <c r="B10" s="335"/>
      <c r="C10" s="335"/>
      <c r="D10" s="335"/>
      <c r="E10" s="335"/>
      <c r="F10" s="335"/>
      <c r="G10" s="335"/>
      <c r="H10" s="569">
        <v>2606678.34</v>
      </c>
      <c r="I10" s="327">
        <v>5512664.2599999998</v>
      </c>
      <c r="J10" s="328">
        <v>5512664.2599999998</v>
      </c>
      <c r="K10" s="569">
        <v>2889950.62</v>
      </c>
      <c r="L10" s="327">
        <v>5512664.2599999998</v>
      </c>
      <c r="M10" s="328">
        <v>5512664.2599999998</v>
      </c>
      <c r="N10" s="569">
        <v>3036129.04</v>
      </c>
      <c r="O10" s="327">
        <v>5512664.2599999998</v>
      </c>
      <c r="P10" s="328">
        <v>5512664.2599999998</v>
      </c>
      <c r="Q10" s="569">
        <v>3101945.33</v>
      </c>
      <c r="R10" s="327">
        <v>5512664.2599999998</v>
      </c>
      <c r="S10" s="328">
        <v>5512664.2599999998</v>
      </c>
      <c r="T10" s="569">
        <v>3219954.66</v>
      </c>
      <c r="U10" s="327">
        <v>5512664.2599999998</v>
      </c>
      <c r="V10" s="328">
        <v>5512664.2599999998</v>
      </c>
    </row>
    <row r="11" spans="1:24" ht="18.399999999999999" customHeight="1">
      <c r="A11" s="310" t="s">
        <v>14</v>
      </c>
      <c r="B11" s="311"/>
      <c r="C11" s="311"/>
      <c r="D11" s="311"/>
      <c r="E11" s="311"/>
      <c r="F11" s="311"/>
      <c r="G11" s="311"/>
      <c r="H11" s="570">
        <v>1112480.6299999999</v>
      </c>
      <c r="I11" s="323">
        <v>2726342.74</v>
      </c>
      <c r="J11" s="324">
        <v>2726342.74</v>
      </c>
      <c r="K11" s="570">
        <v>1360464.52</v>
      </c>
      <c r="L11" s="323">
        <v>2726342.74</v>
      </c>
      <c r="M11" s="324">
        <v>2726342.74</v>
      </c>
      <c r="N11" s="570">
        <v>1325209.08</v>
      </c>
      <c r="O11" s="323">
        <v>2726342.74</v>
      </c>
      <c r="P11" s="324">
        <v>2726342.74</v>
      </c>
      <c r="Q11" s="570">
        <v>1357677.94</v>
      </c>
      <c r="R11" s="323">
        <v>2726342.74</v>
      </c>
      <c r="S11" s="324">
        <v>2726342.74</v>
      </c>
      <c r="T11" s="570">
        <v>1416733.69</v>
      </c>
      <c r="U11" s="323">
        <v>2726342.74</v>
      </c>
      <c r="V11" s="324">
        <v>2726342.74</v>
      </c>
    </row>
    <row r="12" spans="1:24" ht="18.399999999999999" customHeight="1">
      <c r="A12" s="310" t="s">
        <v>15</v>
      </c>
      <c r="B12" s="311"/>
      <c r="C12" s="311"/>
      <c r="D12" s="311"/>
      <c r="E12" s="311"/>
      <c r="F12" s="311"/>
      <c r="G12" s="311"/>
      <c r="H12" s="570">
        <v>1572752.46</v>
      </c>
      <c r="I12" s="323">
        <v>4264832.04</v>
      </c>
      <c r="J12" s="324">
        <v>4264832.04</v>
      </c>
      <c r="K12" s="570">
        <v>1553907</v>
      </c>
      <c r="L12" s="323">
        <v>4264832.04</v>
      </c>
      <c r="M12" s="324">
        <v>4264832.04</v>
      </c>
      <c r="N12" s="570">
        <v>1700283.25</v>
      </c>
      <c r="O12" s="323">
        <v>4264832.04</v>
      </c>
      <c r="P12" s="324">
        <v>4264832.04</v>
      </c>
      <c r="Q12" s="570">
        <v>1731362.66</v>
      </c>
      <c r="R12" s="323">
        <v>4264832.04</v>
      </c>
      <c r="S12" s="324">
        <v>4264832.04</v>
      </c>
      <c r="T12" s="570">
        <v>1860410.28</v>
      </c>
      <c r="U12" s="323">
        <v>4264832.04</v>
      </c>
      <c r="V12" s="324">
        <v>4264832.04</v>
      </c>
    </row>
    <row r="13" spans="1:24" ht="18.399999999999999" customHeight="1">
      <c r="A13" s="310" t="s">
        <v>16</v>
      </c>
      <c r="B13" s="311"/>
      <c r="C13" s="311"/>
      <c r="D13" s="311"/>
      <c r="E13" s="311"/>
      <c r="F13" s="311"/>
      <c r="G13" s="311"/>
      <c r="H13" s="570">
        <v>491996.53</v>
      </c>
      <c r="I13" s="323">
        <v>41563.69</v>
      </c>
      <c r="J13" s="324">
        <v>41563.69</v>
      </c>
      <c r="K13" s="570">
        <v>509195.37</v>
      </c>
      <c r="L13" s="323">
        <v>41563.69</v>
      </c>
      <c r="M13" s="324">
        <v>41563.69</v>
      </c>
      <c r="N13" s="570">
        <v>552816.79</v>
      </c>
      <c r="O13" s="323">
        <v>41563.69</v>
      </c>
      <c r="P13" s="324">
        <v>41563.69</v>
      </c>
      <c r="Q13" s="570">
        <v>582516.31000000006</v>
      </c>
      <c r="R13" s="323">
        <v>41563.69</v>
      </c>
      <c r="S13" s="324">
        <v>41563.69</v>
      </c>
      <c r="T13" s="570">
        <v>567860</v>
      </c>
      <c r="U13" s="323">
        <v>41563.69</v>
      </c>
      <c r="V13" s="324">
        <v>41563.69</v>
      </c>
    </row>
    <row r="14" spans="1:24" ht="18.399999999999999" customHeight="1" thickBot="1">
      <c r="A14" s="315" t="s">
        <v>303</v>
      </c>
      <c r="B14" s="316"/>
      <c r="C14" s="316"/>
      <c r="D14" s="316"/>
      <c r="E14" s="316"/>
      <c r="F14" s="316"/>
      <c r="G14" s="316"/>
      <c r="H14" s="571">
        <v>0</v>
      </c>
      <c r="I14" s="318">
        <v>0</v>
      </c>
      <c r="J14" s="319">
        <v>0</v>
      </c>
      <c r="K14" s="571">
        <v>0</v>
      </c>
      <c r="L14" s="318">
        <v>0</v>
      </c>
      <c r="M14" s="319">
        <v>0</v>
      </c>
      <c r="N14" s="571">
        <v>0</v>
      </c>
      <c r="O14" s="318">
        <v>0</v>
      </c>
      <c r="P14" s="319">
        <v>0</v>
      </c>
      <c r="Q14" s="571">
        <v>40000</v>
      </c>
      <c r="R14" s="318">
        <v>0</v>
      </c>
      <c r="S14" s="319">
        <v>0</v>
      </c>
      <c r="T14" s="571">
        <v>60000</v>
      </c>
      <c r="U14" s="318">
        <v>0</v>
      </c>
      <c r="V14" s="319">
        <v>0</v>
      </c>
    </row>
    <row r="15" spans="1:24" ht="18.399999999999999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5783907.96</v>
      </c>
      <c r="I15" s="321"/>
      <c r="J15" s="322"/>
      <c r="K15" s="321">
        <f>SUM(K10:K14)</f>
        <v>6313517.5100000007</v>
      </c>
      <c r="L15" s="321"/>
      <c r="M15" s="321"/>
      <c r="N15" s="320">
        <f>SUM(N10:N14)</f>
        <v>6614438.1600000001</v>
      </c>
      <c r="O15" s="321"/>
      <c r="P15" s="322"/>
      <c r="Q15" s="321">
        <f>SUM(Q10:Q14)</f>
        <v>6813502.2400000002</v>
      </c>
      <c r="R15" s="321"/>
      <c r="S15" s="322"/>
      <c r="T15" s="321">
        <f>SUM(T10:T14)</f>
        <v>7124958.6299999999</v>
      </c>
      <c r="U15" s="321"/>
      <c r="V15" s="322"/>
    </row>
    <row r="16" spans="1:24" ht="18.399999999999999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209083.5</v>
      </c>
      <c r="I16" s="313">
        <v>1521059.02</v>
      </c>
      <c r="J16" s="314">
        <v>2351270.66</v>
      </c>
      <c r="K16" s="572">
        <v>267615.75</v>
      </c>
      <c r="L16" s="313">
        <v>1659060.83</v>
      </c>
      <c r="M16" s="314">
        <v>1521059.02</v>
      </c>
      <c r="N16" s="572">
        <v>387301.55</v>
      </c>
      <c r="O16" s="313">
        <v>2230351.92</v>
      </c>
      <c r="P16" s="314">
        <v>1659060.83</v>
      </c>
      <c r="Q16" s="572">
        <v>327059.82</v>
      </c>
      <c r="R16" s="313">
        <v>2351270.66</v>
      </c>
      <c r="S16" s="314">
        <v>2230351.92</v>
      </c>
      <c r="T16" s="572">
        <v>266412.59000000003</v>
      </c>
      <c r="U16" s="313">
        <v>2351270.66</v>
      </c>
      <c r="V16" s="314">
        <v>2230351.92</v>
      </c>
    </row>
    <row r="17" spans="1:22" ht="18.399999999999999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370000</v>
      </c>
      <c r="I17" s="318">
        <v>1192323.53</v>
      </c>
      <c r="J17" s="319">
        <v>824300.6</v>
      </c>
      <c r="K17" s="571">
        <v>300000</v>
      </c>
      <c r="L17" s="318">
        <v>4295659.8600000003</v>
      </c>
      <c r="M17" s="319">
        <v>1192323.53</v>
      </c>
      <c r="N17" s="571">
        <v>763337.26</v>
      </c>
      <c r="O17" s="318">
        <v>1045347.08</v>
      </c>
      <c r="P17" s="319">
        <v>4295659.8600000003</v>
      </c>
      <c r="Q17" s="571">
        <v>1610000</v>
      </c>
      <c r="R17" s="318">
        <v>824300.6</v>
      </c>
      <c r="S17" s="319">
        <v>1045347.08</v>
      </c>
      <c r="T17" s="571">
        <v>1013000</v>
      </c>
      <c r="U17" s="318">
        <v>824300.6</v>
      </c>
      <c r="V17" s="319">
        <v>1045347.08</v>
      </c>
    </row>
    <row r="18" spans="1:22" ht="18.399999999999999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6362991.46</v>
      </c>
      <c r="I18" s="308"/>
      <c r="J18" s="309"/>
      <c r="K18" s="308">
        <f>SUM(K15:K17)</f>
        <v>6881133.2600000007</v>
      </c>
      <c r="L18" s="308"/>
      <c r="M18" s="308"/>
      <c r="N18" s="307">
        <f>SUM(N15:N17)</f>
        <v>7765076.9699999997</v>
      </c>
      <c r="O18" s="308"/>
      <c r="P18" s="309"/>
      <c r="Q18" s="307">
        <f>SUM(Q15:Q17)</f>
        <v>8750562.0600000005</v>
      </c>
      <c r="R18" s="308"/>
      <c r="S18" s="309"/>
      <c r="T18" s="307">
        <f>SUM(T15:T17)</f>
        <v>8404371.2199999988</v>
      </c>
      <c r="U18" s="308"/>
      <c r="V18" s="309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29" t="s">
        <v>31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399999999999999" customHeight="1">
      <c r="A22" s="310" t="s">
        <v>17</v>
      </c>
      <c r="B22" s="311"/>
      <c r="C22" s="311"/>
      <c r="D22" s="311"/>
      <c r="E22" s="311"/>
      <c r="F22" s="311"/>
      <c r="G22" s="312"/>
      <c r="H22" s="569">
        <v>1170425.69</v>
      </c>
      <c r="I22" s="327">
        <v>373432.17</v>
      </c>
      <c r="J22" s="328">
        <v>697745.74</v>
      </c>
      <c r="K22" s="569">
        <v>1534746.34</v>
      </c>
      <c r="L22" s="327">
        <v>373432.17</v>
      </c>
      <c r="M22" s="328">
        <v>697745.74</v>
      </c>
      <c r="N22" s="569">
        <v>1709123.05</v>
      </c>
      <c r="O22" s="327">
        <v>373432.17</v>
      </c>
      <c r="P22" s="328">
        <v>697745.74</v>
      </c>
      <c r="Q22" s="569">
        <v>1822813.68</v>
      </c>
      <c r="R22" s="327">
        <v>373432.17</v>
      </c>
      <c r="S22" s="328">
        <v>697745.74</v>
      </c>
      <c r="T22" s="569">
        <v>1540835.44</v>
      </c>
      <c r="U22" s="327">
        <v>373432.17</v>
      </c>
      <c r="V22" s="328">
        <v>697745.74</v>
      </c>
    </row>
    <row r="23" spans="1:22" ht="18.399999999999999" customHeight="1">
      <c r="A23" s="310" t="s">
        <v>15</v>
      </c>
      <c r="B23" s="311"/>
      <c r="C23" s="311"/>
      <c r="D23" s="311"/>
      <c r="E23" s="311"/>
      <c r="F23" s="311"/>
      <c r="G23" s="312"/>
      <c r="H23" s="570">
        <v>4640927.72</v>
      </c>
      <c r="I23" s="323">
        <v>12728583.199999999</v>
      </c>
      <c r="J23" s="324">
        <v>13240574.68</v>
      </c>
      <c r="K23" s="570">
        <v>5094796.6100000003</v>
      </c>
      <c r="L23" s="323">
        <v>12728583.199999999</v>
      </c>
      <c r="M23" s="324">
        <v>13240574.68</v>
      </c>
      <c r="N23" s="570">
        <v>5911283.2000000002</v>
      </c>
      <c r="O23" s="323">
        <v>12728583.199999999</v>
      </c>
      <c r="P23" s="324">
        <v>13240574.68</v>
      </c>
      <c r="Q23" s="570">
        <v>5774013.0899999999</v>
      </c>
      <c r="R23" s="323">
        <v>12728583.199999999</v>
      </c>
      <c r="S23" s="324">
        <v>13240574.68</v>
      </c>
      <c r="T23" s="570">
        <v>6010132.9000000004</v>
      </c>
      <c r="U23" s="323">
        <v>12728583.199999999</v>
      </c>
      <c r="V23" s="324">
        <v>13240574.68</v>
      </c>
    </row>
    <row r="24" spans="1:22" ht="18.399999999999999" customHeight="1">
      <c r="A24" s="310" t="s">
        <v>16</v>
      </c>
      <c r="B24" s="311"/>
      <c r="C24" s="311"/>
      <c r="D24" s="311"/>
      <c r="E24" s="311"/>
      <c r="F24" s="311"/>
      <c r="G24" s="312"/>
      <c r="H24" s="570">
        <v>206.04</v>
      </c>
      <c r="I24" s="323">
        <v>548784.99</v>
      </c>
      <c r="J24" s="324">
        <v>408005.67</v>
      </c>
      <c r="K24" s="570">
        <v>1543.25</v>
      </c>
      <c r="L24" s="323">
        <v>548784.99</v>
      </c>
      <c r="M24" s="324">
        <v>408005.67</v>
      </c>
      <c r="N24" s="570">
        <v>42350.27</v>
      </c>
      <c r="O24" s="323">
        <v>548784.99</v>
      </c>
      <c r="P24" s="324">
        <v>408005.67</v>
      </c>
      <c r="Q24" s="570">
        <v>142200.79</v>
      </c>
      <c r="R24" s="323">
        <v>548784.99</v>
      </c>
      <c r="S24" s="324">
        <v>408005.67</v>
      </c>
      <c r="T24" s="570">
        <v>175841.63</v>
      </c>
      <c r="U24" s="323">
        <v>548784.99</v>
      </c>
      <c r="V24" s="324">
        <v>408005.67</v>
      </c>
    </row>
    <row r="25" spans="1:22" ht="18.399999999999999" customHeight="1" thickBot="1">
      <c r="A25" s="315" t="s">
        <v>3</v>
      </c>
      <c r="B25" s="316"/>
      <c r="C25" s="316"/>
      <c r="D25" s="316"/>
      <c r="E25" s="316"/>
      <c r="F25" s="316"/>
      <c r="G25" s="317"/>
      <c r="H25" s="571">
        <v>0</v>
      </c>
      <c r="I25" s="318">
        <v>0</v>
      </c>
      <c r="J25" s="319">
        <v>0</v>
      </c>
      <c r="K25" s="571">
        <v>0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0</v>
      </c>
      <c r="R25" s="318">
        <v>0</v>
      </c>
      <c r="S25" s="319">
        <v>0</v>
      </c>
      <c r="T25" s="571">
        <v>0</v>
      </c>
      <c r="U25" s="318">
        <v>0</v>
      </c>
      <c r="V25" s="319">
        <v>0</v>
      </c>
    </row>
    <row r="26" spans="1:22" ht="18.399999999999999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5811559.4500000002</v>
      </c>
      <c r="I26" s="321"/>
      <c r="J26" s="321"/>
      <c r="K26" s="320">
        <f>SUM(K22:K25)</f>
        <v>6631086.2000000002</v>
      </c>
      <c r="L26" s="321"/>
      <c r="M26" s="322"/>
      <c r="N26" s="321">
        <f>SUM(N22:N25)</f>
        <v>7662756.5199999996</v>
      </c>
      <c r="O26" s="321"/>
      <c r="P26" s="321"/>
      <c r="Q26" s="320">
        <f>SUM(Q22:Q25)</f>
        <v>7739027.5599999996</v>
      </c>
      <c r="R26" s="321"/>
      <c r="S26" s="322"/>
      <c r="T26" s="320">
        <f>SUM(T22:T25)</f>
        <v>7726809.9699999997</v>
      </c>
      <c r="U26" s="321"/>
      <c r="V26" s="322"/>
    </row>
    <row r="27" spans="1:22" ht="18.399999999999999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2253898.0099999998</v>
      </c>
      <c r="I27" s="313">
        <v>6001218.2883333303</v>
      </c>
      <c r="J27" s="314">
        <v>5811470.0833333302</v>
      </c>
      <c r="K27" s="572">
        <v>2249425.75</v>
      </c>
      <c r="L27" s="313">
        <v>6001218.2883333303</v>
      </c>
      <c r="M27" s="314">
        <v>5811470.0833333302</v>
      </c>
      <c r="N27" s="572">
        <v>2712421.88</v>
      </c>
      <c r="O27" s="313">
        <v>6001218.2883333303</v>
      </c>
      <c r="P27" s="314">
        <v>5811470.0833333302</v>
      </c>
      <c r="Q27" s="572">
        <v>3265674.3</v>
      </c>
      <c r="R27" s="313">
        <v>6001218.2883333303</v>
      </c>
      <c r="S27" s="314">
        <v>5811470.0833333302</v>
      </c>
      <c r="T27" s="572">
        <v>3056893.82</v>
      </c>
      <c r="U27" s="313">
        <v>6001218.2883333303</v>
      </c>
      <c r="V27" s="314">
        <v>5811470.0833333302</v>
      </c>
    </row>
    <row r="28" spans="1:22" ht="18.399999999999999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20000</v>
      </c>
      <c r="I28" s="318">
        <v>0</v>
      </c>
      <c r="J28" s="319">
        <v>0</v>
      </c>
      <c r="K28" s="571">
        <v>0</v>
      </c>
      <c r="L28" s="318">
        <v>0</v>
      </c>
      <c r="M28" s="319">
        <v>0</v>
      </c>
      <c r="N28" s="571">
        <v>58337.26</v>
      </c>
      <c r="O28" s="318">
        <v>0</v>
      </c>
      <c r="P28" s="319">
        <v>0</v>
      </c>
      <c r="Q28" s="571">
        <v>330000</v>
      </c>
      <c r="R28" s="318">
        <v>0</v>
      </c>
      <c r="S28" s="319">
        <v>0</v>
      </c>
      <c r="T28" s="571">
        <v>3000</v>
      </c>
      <c r="U28" s="318">
        <v>0</v>
      </c>
      <c r="V28" s="319">
        <v>0</v>
      </c>
    </row>
    <row r="29" spans="1:22" ht="18.399999999999999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8085457.46</v>
      </c>
      <c r="I29" s="308"/>
      <c r="J29" s="308"/>
      <c r="K29" s="307">
        <f>SUM(K26:K28)</f>
        <v>8880511.9499999993</v>
      </c>
      <c r="L29" s="308"/>
      <c r="M29" s="309"/>
      <c r="N29" s="308">
        <f>SUM(N26:N28)</f>
        <v>10433515.659999998</v>
      </c>
      <c r="O29" s="308"/>
      <c r="P29" s="308"/>
      <c r="Q29" s="307">
        <f>SUM(Q26:Q28)</f>
        <v>11334701.859999999</v>
      </c>
      <c r="R29" s="308"/>
      <c r="S29" s="309"/>
      <c r="T29" s="307">
        <f>SUM(T26:T28)</f>
        <v>10786703.789999999</v>
      </c>
      <c r="U29" s="308"/>
      <c r="V29" s="309"/>
    </row>
    <row r="30" spans="1:22" ht="16.899999999999999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Stoumont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36"/>
      <c r="V1" s="236"/>
      <c r="W1" s="209" t="str">
        <f>Coordonnées!$U$1</f>
        <v>Code INS</v>
      </c>
      <c r="X1" s="247">
        <f>Coordonnées!$V$1</f>
        <v>63075</v>
      </c>
    </row>
    <row r="2" spans="1:24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37"/>
      <c r="V2" s="237"/>
      <c r="W2" s="210" t="str">
        <f>Coordonnées!$U$2</f>
        <v>Exercice:</v>
      </c>
      <c r="X2" s="248">
        <f>Coordonnées!$V$2</f>
        <v>2025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36" t="s">
        <v>300</v>
      </c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38" t="str">
        <f>Coordonnées!$J$27</f>
        <v>Compte</v>
      </c>
      <c r="I7" s="338"/>
      <c r="J7" s="338"/>
      <c r="K7" s="338" t="str">
        <f>Coordonnées!$J$27</f>
        <v>Compte</v>
      </c>
      <c r="L7" s="338"/>
      <c r="M7" s="338"/>
      <c r="N7" s="338" t="str">
        <f>Coordonnées!$J$27</f>
        <v>Compte</v>
      </c>
      <c r="O7" s="338"/>
      <c r="P7" s="338"/>
      <c r="Q7" s="338" t="str">
        <f>Coordonnées!$J$27</f>
        <v>Compte</v>
      </c>
      <c r="R7" s="338"/>
      <c r="S7" s="338"/>
      <c r="T7" s="338" t="str">
        <f>Coordonnées!$J$27</f>
        <v>Compte</v>
      </c>
      <c r="U7" s="338"/>
      <c r="V7" s="338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39" t="s">
        <v>298</v>
      </c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41"/>
      <c r="V8" s="342"/>
    </row>
    <row r="9" spans="1:24" ht="18.399999999999999" customHeight="1">
      <c r="A9" s="325" t="s">
        <v>2</v>
      </c>
      <c r="B9" s="333"/>
      <c r="C9" s="325"/>
      <c r="D9" s="325"/>
      <c r="E9" s="325"/>
      <c r="F9" s="325"/>
      <c r="G9" s="325"/>
      <c r="H9" s="326">
        <f>K9-1</f>
        <v>2021</v>
      </c>
      <c r="I9" s="326"/>
      <c r="J9" s="326"/>
      <c r="K9" s="326">
        <f>N9-1</f>
        <v>2022</v>
      </c>
      <c r="L9" s="326"/>
      <c r="M9" s="326"/>
      <c r="N9" s="326">
        <f>Q9-1</f>
        <v>2023</v>
      </c>
      <c r="O9" s="326"/>
      <c r="P9" s="326"/>
      <c r="Q9" s="326">
        <f>T9-1</f>
        <v>2024</v>
      </c>
      <c r="R9" s="326"/>
      <c r="S9" s="326"/>
      <c r="T9" s="326">
        <f>X2</f>
        <v>2025</v>
      </c>
      <c r="U9" s="326"/>
      <c r="V9" s="326"/>
    </row>
    <row r="10" spans="1:24" ht="18.399999999999999" customHeight="1">
      <c r="A10" s="334" t="s">
        <v>15</v>
      </c>
      <c r="B10" s="335"/>
      <c r="C10" s="335"/>
      <c r="D10" s="335"/>
      <c r="E10" s="335"/>
      <c r="F10" s="335"/>
      <c r="G10" s="335"/>
      <c r="H10" s="569">
        <v>246.77</v>
      </c>
      <c r="I10" s="327">
        <v>5512664.2599999998</v>
      </c>
      <c r="J10" s="328">
        <v>5512664.2599999998</v>
      </c>
      <c r="K10" s="569">
        <v>9000</v>
      </c>
      <c r="L10" s="327">
        <v>5512664.2599999998</v>
      </c>
      <c r="M10" s="328">
        <v>5512664.2599999998</v>
      </c>
      <c r="N10" s="569">
        <v>10000</v>
      </c>
      <c r="O10" s="327">
        <v>5512664.2599999998</v>
      </c>
      <c r="P10" s="328">
        <v>5512664.2599999998</v>
      </c>
      <c r="Q10" s="569">
        <v>4598.24</v>
      </c>
      <c r="R10" s="327">
        <v>5512664.2599999998</v>
      </c>
      <c r="S10" s="328">
        <v>5512664.2599999998</v>
      </c>
      <c r="T10" s="569">
        <v>0</v>
      </c>
      <c r="U10" s="327">
        <v>5512664.2599999998</v>
      </c>
      <c r="V10" s="328">
        <v>5512664.2599999998</v>
      </c>
    </row>
    <row r="11" spans="1:24" ht="18.399999999999999" customHeight="1">
      <c r="A11" s="310" t="s">
        <v>301</v>
      </c>
      <c r="B11" s="311"/>
      <c r="C11" s="311"/>
      <c r="D11" s="311"/>
      <c r="E11" s="311"/>
      <c r="F11" s="311"/>
      <c r="G11" s="311"/>
      <c r="H11" s="570">
        <v>111294.61</v>
      </c>
      <c r="I11" s="323">
        <v>2726342.74</v>
      </c>
      <c r="J11" s="324">
        <v>2726342.74</v>
      </c>
      <c r="K11" s="570">
        <v>446093.85</v>
      </c>
      <c r="L11" s="323">
        <v>2726342.74</v>
      </c>
      <c r="M11" s="324">
        <v>2726342.74</v>
      </c>
      <c r="N11" s="570">
        <v>573893.94999999995</v>
      </c>
      <c r="O11" s="323">
        <v>2726342.74</v>
      </c>
      <c r="P11" s="324">
        <v>2726342.74</v>
      </c>
      <c r="Q11" s="570">
        <v>444487.27</v>
      </c>
      <c r="R11" s="323">
        <v>2726342.74</v>
      </c>
      <c r="S11" s="324">
        <v>2726342.74</v>
      </c>
      <c r="T11" s="570">
        <v>395286.56</v>
      </c>
      <c r="U11" s="323">
        <v>2726342.74</v>
      </c>
      <c r="V11" s="324">
        <v>2726342.74</v>
      </c>
    </row>
    <row r="12" spans="1:24" ht="18.399999999999999" customHeight="1">
      <c r="A12" s="310" t="s">
        <v>16</v>
      </c>
      <c r="B12" s="311"/>
      <c r="C12" s="311"/>
      <c r="D12" s="311"/>
      <c r="E12" s="311"/>
      <c r="F12" s="311"/>
      <c r="G12" s="311"/>
      <c r="H12" s="570">
        <v>92067.69</v>
      </c>
      <c r="I12" s="323">
        <v>4264832.04</v>
      </c>
      <c r="J12" s="324">
        <v>4264832.04</v>
      </c>
      <c r="K12" s="570">
        <v>7230.32</v>
      </c>
      <c r="L12" s="323">
        <v>4264832.04</v>
      </c>
      <c r="M12" s="324">
        <v>4264832.04</v>
      </c>
      <c r="N12" s="570">
        <v>33013.980000000003</v>
      </c>
      <c r="O12" s="323">
        <v>4264832.04</v>
      </c>
      <c r="P12" s="324">
        <v>4264832.04</v>
      </c>
      <c r="Q12" s="570">
        <v>15000</v>
      </c>
      <c r="R12" s="323">
        <v>4264832.04</v>
      </c>
      <c r="S12" s="324">
        <v>4264832.04</v>
      </c>
      <c r="T12" s="570">
        <v>15000</v>
      </c>
      <c r="U12" s="323">
        <v>4264832.04</v>
      </c>
      <c r="V12" s="324">
        <v>4264832.04</v>
      </c>
    </row>
    <row r="13" spans="1:24" ht="18.399999999999999" customHeight="1">
      <c r="A13" s="310" t="s">
        <v>3</v>
      </c>
      <c r="B13" s="311"/>
      <c r="C13" s="311"/>
      <c r="D13" s="311"/>
      <c r="E13" s="311"/>
      <c r="F13" s="311"/>
      <c r="G13" s="311"/>
      <c r="H13" s="570">
        <v>0</v>
      </c>
      <c r="I13" s="323">
        <v>41563.69</v>
      </c>
      <c r="J13" s="324">
        <v>41563.69</v>
      </c>
      <c r="K13" s="570">
        <v>0</v>
      </c>
      <c r="L13" s="323">
        <v>41563.69</v>
      </c>
      <c r="M13" s="324">
        <v>41563.69</v>
      </c>
      <c r="N13" s="570">
        <v>0</v>
      </c>
      <c r="O13" s="323">
        <v>41563.69</v>
      </c>
      <c r="P13" s="324">
        <v>41563.69</v>
      </c>
      <c r="Q13" s="570">
        <v>0</v>
      </c>
      <c r="R13" s="323">
        <v>41563.69</v>
      </c>
      <c r="S13" s="324">
        <v>41563.69</v>
      </c>
      <c r="T13" s="570">
        <v>0</v>
      </c>
      <c r="U13" s="323">
        <v>41563.69</v>
      </c>
      <c r="V13" s="324">
        <v>41563.69</v>
      </c>
    </row>
    <row r="14" spans="1:24" ht="18.399999999999999" customHeight="1" thickBot="1">
      <c r="A14" s="315"/>
      <c r="B14" s="316"/>
      <c r="C14" s="316"/>
      <c r="D14" s="316"/>
      <c r="E14" s="316"/>
      <c r="F14" s="316"/>
      <c r="G14" s="316"/>
      <c r="H14" s="571">
        <v>0</v>
      </c>
      <c r="I14" s="318">
        <v>0</v>
      </c>
      <c r="J14" s="319">
        <v>0</v>
      </c>
      <c r="K14" s="571">
        <v>0</v>
      </c>
      <c r="L14" s="318">
        <v>0</v>
      </c>
      <c r="M14" s="319">
        <v>0</v>
      </c>
      <c r="N14" s="571">
        <v>0</v>
      </c>
      <c r="O14" s="318">
        <v>0</v>
      </c>
      <c r="P14" s="319">
        <v>0</v>
      </c>
      <c r="Q14" s="571">
        <v>0</v>
      </c>
      <c r="R14" s="318">
        <v>0</v>
      </c>
      <c r="S14" s="319">
        <v>0</v>
      </c>
      <c r="T14" s="571">
        <v>0</v>
      </c>
      <c r="U14" s="318">
        <v>0</v>
      </c>
      <c r="V14" s="319">
        <v>0</v>
      </c>
    </row>
    <row r="15" spans="1:24" ht="18.399999999999999" customHeight="1" thickBot="1">
      <c r="A15" s="297" t="s">
        <v>324</v>
      </c>
      <c r="B15" s="298"/>
      <c r="C15" s="298"/>
      <c r="D15" s="298"/>
      <c r="E15" s="298"/>
      <c r="F15" s="298"/>
      <c r="G15" s="298"/>
      <c r="H15" s="320">
        <f>SUM(H10:H14)</f>
        <v>203609.07</v>
      </c>
      <c r="I15" s="321"/>
      <c r="J15" s="322"/>
      <c r="K15" s="321">
        <f>SUM(K10:K14)</f>
        <v>462324.17</v>
      </c>
      <c r="L15" s="321"/>
      <c r="M15" s="321"/>
      <c r="N15" s="320">
        <f>SUM(N10:N14)</f>
        <v>616907.92999999993</v>
      </c>
      <c r="O15" s="321"/>
      <c r="P15" s="322"/>
      <c r="Q15" s="321">
        <f>SUM(Q10:Q14)</f>
        <v>464085.51</v>
      </c>
      <c r="R15" s="321"/>
      <c r="S15" s="322"/>
      <c r="T15" s="321">
        <f>SUM(T10:T14)</f>
        <v>410286.56</v>
      </c>
      <c r="U15" s="321"/>
      <c r="V15" s="322"/>
    </row>
    <row r="16" spans="1:24" ht="18.399999999999999" customHeight="1">
      <c r="A16" s="310" t="s">
        <v>29</v>
      </c>
      <c r="B16" s="311"/>
      <c r="C16" s="311"/>
      <c r="D16" s="311"/>
      <c r="E16" s="311"/>
      <c r="F16" s="311"/>
      <c r="G16" s="311"/>
      <c r="H16" s="572">
        <v>524492.57999999996</v>
      </c>
      <c r="I16" s="313">
        <v>1521059.02</v>
      </c>
      <c r="J16" s="314">
        <v>2351270.66</v>
      </c>
      <c r="K16" s="572">
        <v>1755513.86</v>
      </c>
      <c r="L16" s="313">
        <v>1659060.83</v>
      </c>
      <c r="M16" s="314">
        <v>1521059.02</v>
      </c>
      <c r="N16" s="572">
        <v>1898427.26</v>
      </c>
      <c r="O16" s="313">
        <v>2230351.92</v>
      </c>
      <c r="P16" s="314">
        <v>1659060.83</v>
      </c>
      <c r="Q16" s="572">
        <v>3125963.04</v>
      </c>
      <c r="R16" s="313">
        <v>2351270.66</v>
      </c>
      <c r="S16" s="314">
        <v>2230351.92</v>
      </c>
      <c r="T16" s="572">
        <v>3273505.84</v>
      </c>
      <c r="U16" s="313">
        <v>2351270.66</v>
      </c>
      <c r="V16" s="314">
        <v>2230351.92</v>
      </c>
    </row>
    <row r="17" spans="1:22" ht="18.399999999999999" customHeight="1" thickBot="1">
      <c r="A17" s="315" t="s">
        <v>3</v>
      </c>
      <c r="B17" s="316"/>
      <c r="C17" s="316"/>
      <c r="D17" s="316"/>
      <c r="E17" s="316"/>
      <c r="F17" s="316"/>
      <c r="G17" s="316"/>
      <c r="H17" s="571">
        <v>22104.36</v>
      </c>
      <c r="I17" s="318">
        <v>1192323.53</v>
      </c>
      <c r="J17" s="319">
        <v>824300.6</v>
      </c>
      <c r="K17" s="571">
        <v>1622067.09</v>
      </c>
      <c r="L17" s="318">
        <v>4295659.8600000003</v>
      </c>
      <c r="M17" s="319">
        <v>1192323.53</v>
      </c>
      <c r="N17" s="571">
        <v>51480.95</v>
      </c>
      <c r="O17" s="318">
        <v>1045347.08</v>
      </c>
      <c r="P17" s="319">
        <v>4295659.8600000003</v>
      </c>
      <c r="Q17" s="571">
        <v>492575.18</v>
      </c>
      <c r="R17" s="318">
        <v>824300.6</v>
      </c>
      <c r="S17" s="319">
        <v>1045347.08</v>
      </c>
      <c r="T17" s="571">
        <v>147074.44</v>
      </c>
      <c r="U17" s="318">
        <v>824300.6</v>
      </c>
      <c r="V17" s="319">
        <v>1045347.08</v>
      </c>
    </row>
    <row r="18" spans="1:22" ht="18.399999999999999" customHeight="1" thickBot="1">
      <c r="A18" s="304" t="s">
        <v>325</v>
      </c>
      <c r="B18" s="305"/>
      <c r="C18" s="305"/>
      <c r="D18" s="305"/>
      <c r="E18" s="305"/>
      <c r="F18" s="305"/>
      <c r="G18" s="305"/>
      <c r="H18" s="307">
        <f>SUM(H15:H17)</f>
        <v>750206.00999999989</v>
      </c>
      <c r="I18" s="308"/>
      <c r="J18" s="309"/>
      <c r="K18" s="308">
        <f>SUM(K15:K17)</f>
        <v>3839905.12</v>
      </c>
      <c r="L18" s="308"/>
      <c r="M18" s="308"/>
      <c r="N18" s="307">
        <f>SUM(N15:N17)</f>
        <v>2566816.14</v>
      </c>
      <c r="O18" s="308"/>
      <c r="P18" s="309"/>
      <c r="Q18" s="307">
        <f>SUM(Q15:Q17)</f>
        <v>4082623.73</v>
      </c>
      <c r="R18" s="308"/>
      <c r="S18" s="309"/>
      <c r="T18" s="307">
        <f>SUM(T15:T17)</f>
        <v>3830866.84</v>
      </c>
      <c r="U18" s="308"/>
      <c r="V18" s="309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29" t="s">
        <v>299</v>
      </c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1"/>
      <c r="U20" s="331"/>
      <c r="V20" s="332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6">
        <f>K21-1</f>
        <v>2021</v>
      </c>
      <c r="I21" s="326"/>
      <c r="J21" s="326"/>
      <c r="K21" s="326">
        <f>N21-1</f>
        <v>2022</v>
      </c>
      <c r="L21" s="326"/>
      <c r="M21" s="326"/>
      <c r="N21" s="326">
        <f>Q21-1</f>
        <v>2023</v>
      </c>
      <c r="O21" s="326"/>
      <c r="P21" s="326"/>
      <c r="Q21" s="326">
        <f>T21-1</f>
        <v>2024</v>
      </c>
      <c r="R21" s="326"/>
      <c r="S21" s="326"/>
      <c r="T21" s="326">
        <f>X2</f>
        <v>2025</v>
      </c>
      <c r="U21" s="326"/>
      <c r="V21" s="326"/>
    </row>
    <row r="22" spans="1:22" ht="18.399999999999999" customHeight="1">
      <c r="A22" s="334" t="s">
        <v>15</v>
      </c>
      <c r="B22" s="335"/>
      <c r="C22" s="335"/>
      <c r="D22" s="335"/>
      <c r="E22" s="335"/>
      <c r="F22" s="335"/>
      <c r="G22" s="335"/>
      <c r="H22" s="569">
        <v>6635</v>
      </c>
      <c r="I22" s="327">
        <v>373432.17</v>
      </c>
      <c r="J22" s="328">
        <v>697745.74</v>
      </c>
      <c r="K22" s="569">
        <v>1514645.05</v>
      </c>
      <c r="L22" s="327">
        <v>365967.42</v>
      </c>
      <c r="M22" s="328">
        <v>373432.17</v>
      </c>
      <c r="N22" s="569">
        <v>301054.12</v>
      </c>
      <c r="O22" s="327">
        <v>414709.37</v>
      </c>
      <c r="P22" s="328">
        <v>365967.42</v>
      </c>
      <c r="Q22" s="569">
        <v>723775.97</v>
      </c>
      <c r="R22" s="327">
        <v>697745.74</v>
      </c>
      <c r="S22" s="328">
        <v>414709.37</v>
      </c>
      <c r="T22" s="569">
        <v>335588.18</v>
      </c>
      <c r="U22" s="327">
        <v>557211.56000000006</v>
      </c>
      <c r="V22" s="328">
        <v>577850.16</v>
      </c>
    </row>
    <row r="23" spans="1:22" ht="18.399999999999999" customHeight="1">
      <c r="A23" s="310" t="s">
        <v>301</v>
      </c>
      <c r="B23" s="311"/>
      <c r="C23" s="311"/>
      <c r="D23" s="311"/>
      <c r="E23" s="311"/>
      <c r="F23" s="311"/>
      <c r="G23" s="311"/>
      <c r="H23" s="570">
        <v>4950</v>
      </c>
      <c r="I23" s="323">
        <v>12728583.199999999</v>
      </c>
      <c r="J23" s="324">
        <v>13240574.68</v>
      </c>
      <c r="K23" s="570">
        <v>0</v>
      </c>
      <c r="L23" s="323">
        <v>12120371.99</v>
      </c>
      <c r="M23" s="324">
        <v>12728583.199999999</v>
      </c>
      <c r="N23" s="570">
        <v>16476.5</v>
      </c>
      <c r="O23" s="323">
        <v>12941517.73</v>
      </c>
      <c r="P23" s="324">
        <v>12120371.99</v>
      </c>
      <c r="Q23" s="570">
        <v>51547</v>
      </c>
      <c r="R23" s="323">
        <v>13240574.68</v>
      </c>
      <c r="S23" s="324">
        <v>12941517.73</v>
      </c>
      <c r="T23" s="570">
        <v>2115</v>
      </c>
      <c r="U23" s="323">
        <v>13289626.9983333</v>
      </c>
      <c r="V23" s="324">
        <v>13396094.2633333</v>
      </c>
    </row>
    <row r="24" spans="1:22" ht="18.399999999999999" customHeight="1">
      <c r="A24" s="310" t="s">
        <v>16</v>
      </c>
      <c r="B24" s="311"/>
      <c r="C24" s="311"/>
      <c r="D24" s="311"/>
      <c r="E24" s="311"/>
      <c r="F24" s="311"/>
      <c r="G24" s="311"/>
      <c r="H24" s="570">
        <v>148412.54999999999</v>
      </c>
      <c r="I24" s="323">
        <v>548784.99</v>
      </c>
      <c r="J24" s="324">
        <v>408005.67</v>
      </c>
      <c r="K24" s="570">
        <v>224867.69</v>
      </c>
      <c r="L24" s="323">
        <v>536819.05000000005</v>
      </c>
      <c r="M24" s="324">
        <v>548784.99</v>
      </c>
      <c r="N24" s="570">
        <v>735163.45</v>
      </c>
      <c r="O24" s="323">
        <v>344975.81</v>
      </c>
      <c r="P24" s="324">
        <v>536819.05000000005</v>
      </c>
      <c r="Q24" s="570">
        <v>0</v>
      </c>
      <c r="R24" s="323">
        <v>408005.67</v>
      </c>
      <c r="S24" s="324">
        <v>344975.81</v>
      </c>
      <c r="T24" s="570">
        <v>0</v>
      </c>
      <c r="U24" s="323">
        <v>128208.38666666699</v>
      </c>
      <c r="V24" s="324">
        <v>26303.796666666702</v>
      </c>
    </row>
    <row r="25" spans="1:22" ht="18.399999999999999" customHeight="1" thickBot="1">
      <c r="A25" s="310" t="s">
        <v>3</v>
      </c>
      <c r="B25" s="311"/>
      <c r="C25" s="311"/>
      <c r="D25" s="311"/>
      <c r="E25" s="311"/>
      <c r="F25" s="311"/>
      <c r="G25" s="311"/>
      <c r="H25" s="571">
        <v>0</v>
      </c>
      <c r="I25" s="318">
        <v>0</v>
      </c>
      <c r="J25" s="319">
        <v>0</v>
      </c>
      <c r="K25" s="571">
        <v>0</v>
      </c>
      <c r="L25" s="318">
        <v>0</v>
      </c>
      <c r="M25" s="319">
        <v>0</v>
      </c>
      <c r="N25" s="571">
        <v>0</v>
      </c>
      <c r="O25" s="318">
        <v>0</v>
      </c>
      <c r="P25" s="319">
        <v>0</v>
      </c>
      <c r="Q25" s="571">
        <v>0</v>
      </c>
      <c r="R25" s="318">
        <v>0</v>
      </c>
      <c r="S25" s="319">
        <v>0</v>
      </c>
      <c r="T25" s="571">
        <v>0</v>
      </c>
      <c r="U25" s="318">
        <v>0</v>
      </c>
      <c r="V25" s="319">
        <v>0</v>
      </c>
    </row>
    <row r="26" spans="1:22" ht="18.399999999999999" customHeight="1" thickBot="1">
      <c r="A26" s="297" t="s">
        <v>324</v>
      </c>
      <c r="B26" s="298"/>
      <c r="C26" s="298"/>
      <c r="D26" s="298"/>
      <c r="E26" s="298"/>
      <c r="F26" s="298"/>
      <c r="G26" s="299"/>
      <c r="H26" s="320">
        <f>SUM(H22:H25)</f>
        <v>159997.54999999999</v>
      </c>
      <c r="I26" s="321"/>
      <c r="J26" s="321"/>
      <c r="K26" s="320">
        <f>SUM(K22:K25)</f>
        <v>1739512.74</v>
      </c>
      <c r="L26" s="321"/>
      <c r="M26" s="322"/>
      <c r="N26" s="321">
        <f>SUM(N22:N25)</f>
        <v>1052694.0699999998</v>
      </c>
      <c r="O26" s="321"/>
      <c r="P26" s="321"/>
      <c r="Q26" s="320">
        <f>SUM(Q22:Q25)</f>
        <v>775322.97</v>
      </c>
      <c r="R26" s="321"/>
      <c r="S26" s="322"/>
      <c r="T26" s="320">
        <f>SUM(T22:T25)</f>
        <v>337703.18</v>
      </c>
      <c r="U26" s="321"/>
      <c r="V26" s="322"/>
    </row>
    <row r="27" spans="1:22" ht="18.399999999999999" customHeight="1">
      <c r="A27" s="310" t="s">
        <v>29</v>
      </c>
      <c r="B27" s="311"/>
      <c r="C27" s="311"/>
      <c r="D27" s="311"/>
      <c r="E27" s="311"/>
      <c r="F27" s="311"/>
      <c r="G27" s="312"/>
      <c r="H27" s="572">
        <v>103950.24</v>
      </c>
      <c r="I27" s="313"/>
      <c r="J27" s="314"/>
      <c r="K27" s="572">
        <v>147222.07999999999</v>
      </c>
      <c r="L27" s="313">
        <v>10122961.629999999</v>
      </c>
      <c r="M27" s="314">
        <v>6628334.5600000005</v>
      </c>
      <c r="N27" s="572">
        <v>904605.14</v>
      </c>
      <c r="O27" s="313">
        <v>6248838.1500000004</v>
      </c>
      <c r="P27" s="314">
        <v>10122961.629999999</v>
      </c>
      <c r="Q27" s="572">
        <v>1055693.3700000001</v>
      </c>
      <c r="R27" s="313">
        <v>6834216</v>
      </c>
      <c r="S27" s="314">
        <v>6248838.1500000004</v>
      </c>
      <c r="T27" s="572">
        <v>2121099.2000000002</v>
      </c>
      <c r="U27" s="313">
        <v>6001218.2883333303</v>
      </c>
      <c r="V27" s="314">
        <v>5811470.0833333302</v>
      </c>
    </row>
    <row r="28" spans="1:22" ht="18.399999999999999" customHeight="1" thickBot="1">
      <c r="A28" s="315" t="s">
        <v>3</v>
      </c>
      <c r="B28" s="316"/>
      <c r="C28" s="316"/>
      <c r="D28" s="316"/>
      <c r="E28" s="316"/>
      <c r="F28" s="316"/>
      <c r="G28" s="317"/>
      <c r="H28" s="571">
        <v>188152.43</v>
      </c>
      <c r="I28" s="318">
        <v>0</v>
      </c>
      <c r="J28" s="319">
        <v>0</v>
      </c>
      <c r="K28" s="571">
        <v>1234415.3400000001</v>
      </c>
      <c r="L28" s="318">
        <v>0</v>
      </c>
      <c r="M28" s="319">
        <v>0</v>
      </c>
      <c r="N28" s="571">
        <v>442247.18</v>
      </c>
      <c r="O28" s="318">
        <v>0</v>
      </c>
      <c r="P28" s="319">
        <v>0</v>
      </c>
      <c r="Q28" s="571">
        <v>1825985.01</v>
      </c>
      <c r="R28" s="318">
        <v>0</v>
      </c>
      <c r="S28" s="319">
        <v>0</v>
      </c>
      <c r="T28" s="571">
        <v>1265649.8700000001</v>
      </c>
      <c r="U28" s="318">
        <v>0</v>
      </c>
      <c r="V28" s="319">
        <v>0</v>
      </c>
    </row>
    <row r="29" spans="1:22" ht="18.399999999999999" customHeight="1" thickBot="1">
      <c r="A29" s="304" t="s">
        <v>325</v>
      </c>
      <c r="B29" s="305"/>
      <c r="C29" s="305"/>
      <c r="D29" s="305"/>
      <c r="E29" s="305"/>
      <c r="F29" s="305"/>
      <c r="G29" s="306"/>
      <c r="H29" s="307">
        <f>SUM(H26:H28)</f>
        <v>452100.22</v>
      </c>
      <c r="I29" s="308"/>
      <c r="J29" s="308"/>
      <c r="K29" s="307">
        <f>SUM(K26:K28)</f>
        <v>3121150.16</v>
      </c>
      <c r="L29" s="308"/>
      <c r="M29" s="309"/>
      <c r="N29" s="308">
        <f>SUM(N26:N28)</f>
        <v>2399546.39</v>
      </c>
      <c r="O29" s="308"/>
      <c r="P29" s="308"/>
      <c r="Q29" s="307">
        <f>SUM(Q26:Q28)</f>
        <v>3657001.35</v>
      </c>
      <c r="R29" s="308"/>
      <c r="S29" s="309"/>
      <c r="T29" s="307">
        <f>SUM(T26:T28)</f>
        <v>3724452.2500000005</v>
      </c>
      <c r="U29" s="308"/>
      <c r="V29" s="309"/>
    </row>
    <row r="30" spans="1:22" ht="16.899999999999999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Stoumont</v>
      </c>
      <c r="F1" s="278"/>
      <c r="G1" s="278"/>
      <c r="H1" s="278"/>
      <c r="I1" s="209" t="str">
        <f>Coordonnées!$U$1</f>
        <v>Code INS</v>
      </c>
      <c r="J1" s="247">
        <f>Coordonnées!$V$1</f>
        <v>63075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54" t="s">
        <v>326</v>
      </c>
      <c r="F5" s="355"/>
      <c r="G5" s="355"/>
      <c r="H5" s="355"/>
      <c r="I5" s="355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483962.85</v>
      </c>
      <c r="F8" s="573">
        <v>433545.41</v>
      </c>
      <c r="G8" s="573">
        <v>940403.89</v>
      </c>
      <c r="H8" s="573">
        <v>1822603.04</v>
      </c>
      <c r="I8" s="573">
        <v>1187472.1599999999</v>
      </c>
    </row>
    <row r="9" spans="1:10" ht="30" customHeight="1">
      <c r="A9" s="345" t="s">
        <v>18</v>
      </c>
      <c r="B9" s="346"/>
      <c r="C9" s="346"/>
      <c r="D9" s="347"/>
      <c r="E9" s="573">
        <v>1451162.73</v>
      </c>
      <c r="F9" s="573">
        <v>1640966.57</v>
      </c>
      <c r="G9" s="573">
        <v>1732659.26</v>
      </c>
      <c r="H9" s="573">
        <v>1735601.19</v>
      </c>
      <c r="I9" s="573">
        <v>1808344.82</v>
      </c>
    </row>
    <row r="10" spans="1:10" ht="30" customHeight="1">
      <c r="A10" s="345" t="s">
        <v>19</v>
      </c>
      <c r="B10" s="346"/>
      <c r="C10" s="346"/>
      <c r="D10" s="347"/>
      <c r="E10" s="573">
        <v>437533.22</v>
      </c>
      <c r="F10" s="573">
        <v>430112.32</v>
      </c>
      <c r="G10" s="573">
        <v>441458.44</v>
      </c>
      <c r="H10" s="573">
        <v>443896.82</v>
      </c>
      <c r="I10" s="573">
        <v>500357.43</v>
      </c>
    </row>
    <row r="11" spans="1:10" ht="30" customHeight="1">
      <c r="A11" s="345" t="s">
        <v>20</v>
      </c>
      <c r="B11" s="346"/>
      <c r="C11" s="346"/>
      <c r="D11" s="347"/>
      <c r="E11" s="573">
        <v>1583396.27</v>
      </c>
      <c r="F11" s="573">
        <v>1765305.71</v>
      </c>
      <c r="G11" s="573">
        <v>1877987.52</v>
      </c>
      <c r="H11" s="573">
        <v>1959852.41</v>
      </c>
      <c r="I11" s="573">
        <v>2048135.84</v>
      </c>
    </row>
    <row r="12" spans="1:10" ht="30" customHeight="1">
      <c r="A12" s="345" t="s">
        <v>28</v>
      </c>
      <c r="B12" s="346"/>
      <c r="C12" s="346"/>
      <c r="D12" s="347"/>
      <c r="E12" s="573">
        <v>57598.559999999998</v>
      </c>
      <c r="F12" s="573">
        <v>54717.9</v>
      </c>
      <c r="G12" s="573">
        <v>101900.57</v>
      </c>
      <c r="H12" s="573">
        <v>50898.67</v>
      </c>
      <c r="I12" s="573">
        <v>50998.45</v>
      </c>
    </row>
    <row r="13" spans="1:10" ht="30" customHeight="1">
      <c r="A13" s="345" t="s">
        <v>21</v>
      </c>
      <c r="B13" s="346"/>
      <c r="C13" s="346"/>
      <c r="D13" s="347"/>
      <c r="E13" s="573">
        <v>140876.79</v>
      </c>
      <c r="F13" s="573">
        <v>172669.23</v>
      </c>
      <c r="G13" s="573">
        <v>122354.73</v>
      </c>
      <c r="H13" s="573">
        <v>78301.320000000007</v>
      </c>
      <c r="I13" s="573">
        <v>100826.16</v>
      </c>
    </row>
    <row r="14" spans="1:10" ht="30" customHeight="1">
      <c r="A14" s="345" t="s">
        <v>22</v>
      </c>
      <c r="B14" s="346"/>
      <c r="C14" s="346"/>
      <c r="D14" s="347"/>
      <c r="E14" s="573">
        <v>307559.89</v>
      </c>
      <c r="F14" s="573">
        <v>332855.08</v>
      </c>
      <c r="G14" s="573">
        <v>321522.34000000003</v>
      </c>
      <c r="H14" s="573">
        <v>349900.72</v>
      </c>
      <c r="I14" s="573">
        <v>364128.27</v>
      </c>
    </row>
    <row r="15" spans="1:10" ht="30" customHeight="1">
      <c r="A15" s="345" t="s">
        <v>23</v>
      </c>
      <c r="B15" s="346"/>
      <c r="C15" s="346"/>
      <c r="D15" s="347"/>
      <c r="E15" s="573">
        <v>331970.45</v>
      </c>
      <c r="F15" s="573">
        <v>322121.7</v>
      </c>
      <c r="G15" s="573">
        <v>353400.48</v>
      </c>
      <c r="H15" s="573">
        <v>366718.36</v>
      </c>
      <c r="I15" s="573">
        <v>350601.15</v>
      </c>
    </row>
    <row r="16" spans="1:10" ht="30" customHeight="1">
      <c r="A16" s="348" t="s">
        <v>34</v>
      </c>
      <c r="B16" s="349"/>
      <c r="C16" s="349"/>
      <c r="D16" s="350"/>
      <c r="E16" s="573">
        <v>2380.5</v>
      </c>
      <c r="F16" s="573">
        <v>2391</v>
      </c>
      <c r="G16" s="573">
        <v>2345.25</v>
      </c>
      <c r="H16" s="573">
        <v>2500</v>
      </c>
      <c r="I16" s="573">
        <v>2586</v>
      </c>
    </row>
    <row r="17" spans="1:9" ht="30" customHeight="1">
      <c r="A17" s="345" t="s">
        <v>33</v>
      </c>
      <c r="B17" s="346"/>
      <c r="C17" s="346"/>
      <c r="D17" s="347"/>
      <c r="E17" s="573">
        <v>35132.82</v>
      </c>
      <c r="F17" s="573">
        <v>34706.25</v>
      </c>
      <c r="G17" s="573">
        <v>50083.27</v>
      </c>
      <c r="H17" s="573">
        <v>57377.37</v>
      </c>
      <c r="I17" s="573">
        <v>52344.77</v>
      </c>
    </row>
    <row r="18" spans="1:9" ht="30" customHeight="1">
      <c r="A18" s="345" t="s">
        <v>24</v>
      </c>
      <c r="B18" s="346"/>
      <c r="C18" s="346"/>
      <c r="D18" s="347"/>
      <c r="E18" s="573">
        <v>549602.86</v>
      </c>
      <c r="F18" s="573">
        <v>553464.32999999996</v>
      </c>
      <c r="G18" s="573">
        <v>594998.94999999995</v>
      </c>
      <c r="H18" s="573">
        <v>626687.56999999995</v>
      </c>
      <c r="I18" s="573">
        <v>631606.89</v>
      </c>
    </row>
    <row r="19" spans="1:9" ht="30" customHeight="1">
      <c r="A19" s="348" t="s">
        <v>25</v>
      </c>
      <c r="B19" s="349"/>
      <c r="C19" s="349"/>
      <c r="D19" s="350"/>
      <c r="E19" s="573">
        <v>762116.13</v>
      </c>
      <c r="F19" s="573">
        <v>860353.61</v>
      </c>
      <c r="G19" s="573">
        <v>825535.94</v>
      </c>
      <c r="H19" s="573">
        <v>914293.88</v>
      </c>
      <c r="I19" s="573">
        <v>1025998.29</v>
      </c>
    </row>
    <row r="20" spans="1:9" ht="30" customHeight="1">
      <c r="A20" s="345" t="s">
        <v>26</v>
      </c>
      <c r="B20" s="346"/>
      <c r="C20" s="346"/>
      <c r="D20" s="347"/>
      <c r="E20" s="573">
        <v>10152.39</v>
      </c>
      <c r="F20" s="573">
        <v>9858.4</v>
      </c>
      <c r="G20" s="573">
        <v>11449.78</v>
      </c>
      <c r="H20" s="573">
        <v>10158.39</v>
      </c>
      <c r="I20" s="573">
        <v>9858.4</v>
      </c>
    </row>
    <row r="21" spans="1:9" ht="30" customHeight="1">
      <c r="A21" s="351" t="s">
        <v>27</v>
      </c>
      <c r="B21" s="352"/>
      <c r="C21" s="352"/>
      <c r="D21" s="353"/>
      <c r="E21" s="573">
        <v>462.5</v>
      </c>
      <c r="F21" s="573">
        <v>450</v>
      </c>
      <c r="G21" s="573">
        <v>1675</v>
      </c>
      <c r="H21" s="573">
        <v>4712.5</v>
      </c>
      <c r="I21" s="573">
        <v>4700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Stoumont</v>
      </c>
      <c r="F1" s="278"/>
      <c r="G1" s="278"/>
      <c r="H1" s="278"/>
      <c r="I1" s="209" t="str">
        <f>Coordonnées!$U$1</f>
        <v>Code INS</v>
      </c>
      <c r="J1" s="247">
        <f>Coordonnées!$V$1</f>
        <v>63075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59" t="s">
        <v>327</v>
      </c>
      <c r="F5" s="360"/>
      <c r="G5" s="360"/>
      <c r="H5" s="360"/>
      <c r="I5" s="360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5870974.21</v>
      </c>
      <c r="F8" s="573">
        <v>6895959.04</v>
      </c>
      <c r="G8" s="573">
        <v>8174346.0499999998</v>
      </c>
      <c r="H8" s="573">
        <v>8991981.6099999994</v>
      </c>
      <c r="I8" s="573">
        <v>8670484.9800000004</v>
      </c>
    </row>
    <row r="9" spans="1:10" ht="30" customHeight="1">
      <c r="A9" s="345" t="s">
        <v>18</v>
      </c>
      <c r="B9" s="346"/>
      <c r="C9" s="346"/>
      <c r="D9" s="347"/>
      <c r="E9" s="573">
        <v>324622.84000000003</v>
      </c>
      <c r="F9" s="573">
        <v>120409.07</v>
      </c>
      <c r="G9" s="573">
        <v>110766.41</v>
      </c>
      <c r="H9" s="573">
        <v>136507.59</v>
      </c>
      <c r="I9" s="573">
        <v>138941.07999999999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1000</v>
      </c>
      <c r="H10" s="573">
        <v>34.46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319135.13</v>
      </c>
      <c r="F11" s="573">
        <v>53231.45</v>
      </c>
      <c r="G11" s="573">
        <v>65729.62</v>
      </c>
      <c r="H11" s="573">
        <v>73136.83</v>
      </c>
      <c r="I11" s="573">
        <v>94374.1</v>
      </c>
    </row>
    <row r="12" spans="1:10" ht="30" customHeight="1">
      <c r="A12" s="345" t="s">
        <v>28</v>
      </c>
      <c r="B12" s="346"/>
      <c r="C12" s="346"/>
      <c r="D12" s="347"/>
      <c r="E12" s="573">
        <v>248086.42</v>
      </c>
      <c r="F12" s="573">
        <v>276102.28999999998</v>
      </c>
      <c r="G12" s="573">
        <v>305634.31</v>
      </c>
      <c r="H12" s="573">
        <v>274143.53999999998</v>
      </c>
      <c r="I12" s="573">
        <v>352507.56</v>
      </c>
    </row>
    <row r="13" spans="1:10" ht="30" customHeight="1">
      <c r="A13" s="345" t="s">
        <v>21</v>
      </c>
      <c r="B13" s="346"/>
      <c r="C13" s="346"/>
      <c r="D13" s="347"/>
      <c r="E13" s="573">
        <v>303009.13</v>
      </c>
      <c r="F13" s="573">
        <v>588368.93999999994</v>
      </c>
      <c r="G13" s="573">
        <v>739240.01</v>
      </c>
      <c r="H13" s="573">
        <v>810353.21</v>
      </c>
      <c r="I13" s="573">
        <v>478782.18</v>
      </c>
    </row>
    <row r="14" spans="1:10" ht="30" customHeight="1">
      <c r="A14" s="345" t="s">
        <v>22</v>
      </c>
      <c r="B14" s="346"/>
      <c r="C14" s="346"/>
      <c r="D14" s="347"/>
      <c r="E14" s="573">
        <v>154318.82999999999</v>
      </c>
      <c r="F14" s="573">
        <v>122192.07</v>
      </c>
      <c r="G14" s="573">
        <v>136266.32999999999</v>
      </c>
      <c r="H14" s="573">
        <v>135039.07999999999</v>
      </c>
      <c r="I14" s="573">
        <v>144747.34</v>
      </c>
    </row>
    <row r="15" spans="1:10" ht="30" customHeight="1">
      <c r="A15" s="345" t="s">
        <v>23</v>
      </c>
      <c r="B15" s="346"/>
      <c r="C15" s="346"/>
      <c r="D15" s="347"/>
      <c r="E15" s="573">
        <v>136322.81</v>
      </c>
      <c r="F15" s="573">
        <v>62963.44</v>
      </c>
      <c r="G15" s="573">
        <v>85279.18</v>
      </c>
      <c r="H15" s="573">
        <v>81967.539999999994</v>
      </c>
      <c r="I15" s="573">
        <v>89180.6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0</v>
      </c>
      <c r="F17" s="573">
        <v>0</v>
      </c>
      <c r="G17" s="573">
        <v>8000</v>
      </c>
      <c r="H17" s="573">
        <v>0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6250</v>
      </c>
      <c r="F18" s="573">
        <v>6250</v>
      </c>
      <c r="G18" s="573">
        <v>8521</v>
      </c>
      <c r="H18" s="573">
        <v>8601</v>
      </c>
      <c r="I18" s="573">
        <v>8655</v>
      </c>
    </row>
    <row r="19" spans="1:9" ht="30" customHeight="1">
      <c r="A19" s="348" t="s">
        <v>25</v>
      </c>
      <c r="B19" s="349"/>
      <c r="C19" s="349"/>
      <c r="D19" s="350"/>
      <c r="E19" s="573">
        <v>613859.17000000004</v>
      </c>
      <c r="F19" s="573">
        <v>610607.71</v>
      </c>
      <c r="G19" s="573">
        <v>649613.61</v>
      </c>
      <c r="H19" s="573">
        <v>698427.22</v>
      </c>
      <c r="I19" s="573">
        <v>685485.09</v>
      </c>
    </row>
    <row r="20" spans="1:9" ht="30" customHeight="1">
      <c r="A20" s="345" t="s">
        <v>26</v>
      </c>
      <c r="B20" s="346"/>
      <c r="C20" s="346"/>
      <c r="D20" s="347"/>
      <c r="E20" s="573">
        <v>0</v>
      </c>
      <c r="F20" s="573">
        <v>0</v>
      </c>
      <c r="G20" s="573">
        <v>0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Stoumont</v>
      </c>
      <c r="F1" s="278"/>
      <c r="G1" s="278"/>
      <c r="H1" s="278"/>
      <c r="I1" s="209" t="str">
        <f>Coordonnées!$U$1</f>
        <v>Code INS</v>
      </c>
      <c r="J1" s="247">
        <f>Coordonnées!$V$1</f>
        <v>63075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61" t="s">
        <v>328</v>
      </c>
      <c r="F5" s="362"/>
      <c r="G5" s="362"/>
      <c r="H5" s="362"/>
      <c r="I5" s="362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22104.36</v>
      </c>
      <c r="F8" s="573">
        <v>1680200.29</v>
      </c>
      <c r="G8" s="573">
        <v>96644.52</v>
      </c>
      <c r="H8" s="573">
        <v>492575.18</v>
      </c>
      <c r="I8" s="573">
        <v>147074.44</v>
      </c>
    </row>
    <row r="9" spans="1:10" ht="30" customHeight="1">
      <c r="A9" s="345" t="s">
        <v>18</v>
      </c>
      <c r="B9" s="346"/>
      <c r="C9" s="346"/>
      <c r="D9" s="347"/>
      <c r="E9" s="573">
        <v>9371.6</v>
      </c>
      <c r="F9" s="573">
        <v>123240.46</v>
      </c>
      <c r="G9" s="573">
        <v>152133.31</v>
      </c>
      <c r="H9" s="573">
        <v>25552.68</v>
      </c>
      <c r="I9" s="573">
        <v>15652.34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39864.11</v>
      </c>
      <c r="F11" s="573">
        <v>170940.87</v>
      </c>
      <c r="G11" s="573">
        <v>117961.8</v>
      </c>
      <c r="H11" s="573">
        <v>109819.01</v>
      </c>
      <c r="I11" s="573">
        <v>79286.52</v>
      </c>
    </row>
    <row r="12" spans="1:10" ht="30" customHeight="1">
      <c r="A12" s="345" t="s">
        <v>28</v>
      </c>
      <c r="B12" s="346"/>
      <c r="C12" s="346"/>
      <c r="D12" s="347"/>
      <c r="E12" s="573">
        <v>0</v>
      </c>
      <c r="F12" s="573">
        <v>6000</v>
      </c>
      <c r="G12" s="573">
        <v>2850.53</v>
      </c>
      <c r="H12" s="573">
        <v>0</v>
      </c>
      <c r="I12" s="573">
        <v>0</v>
      </c>
    </row>
    <row r="13" spans="1:10" ht="30" customHeight="1">
      <c r="A13" s="345" t="s">
        <v>21</v>
      </c>
      <c r="B13" s="346"/>
      <c r="C13" s="346"/>
      <c r="D13" s="347"/>
      <c r="E13" s="573">
        <v>0</v>
      </c>
      <c r="F13" s="573">
        <v>0</v>
      </c>
      <c r="G13" s="573">
        <v>0</v>
      </c>
      <c r="H13" s="573">
        <v>31462.55</v>
      </c>
      <c r="I13" s="573">
        <v>25000</v>
      </c>
    </row>
    <row r="14" spans="1:10" ht="30" customHeight="1">
      <c r="A14" s="345" t="s">
        <v>22</v>
      </c>
      <c r="B14" s="346"/>
      <c r="C14" s="346"/>
      <c r="D14" s="347"/>
      <c r="E14" s="573">
        <v>15211.77</v>
      </c>
      <c r="F14" s="573">
        <v>0</v>
      </c>
      <c r="G14" s="573">
        <v>121841.3</v>
      </c>
      <c r="H14" s="573">
        <v>14128.98</v>
      </c>
      <c r="I14" s="573">
        <v>4457.6499999999996</v>
      </c>
    </row>
    <row r="15" spans="1:10" ht="30" customHeight="1">
      <c r="A15" s="345" t="s">
        <v>23</v>
      </c>
      <c r="B15" s="346"/>
      <c r="C15" s="346"/>
      <c r="D15" s="347"/>
      <c r="E15" s="573">
        <v>91867.69</v>
      </c>
      <c r="F15" s="573">
        <v>9000</v>
      </c>
      <c r="G15" s="573">
        <v>10000</v>
      </c>
      <c r="H15" s="573">
        <v>0</v>
      </c>
      <c r="I15" s="573">
        <v>0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0</v>
      </c>
      <c r="F17" s="573">
        <v>0</v>
      </c>
      <c r="G17" s="573">
        <v>7235.8</v>
      </c>
      <c r="H17" s="573">
        <v>0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0</v>
      </c>
      <c r="F18" s="573">
        <v>0</v>
      </c>
      <c r="G18" s="573">
        <v>5314.32</v>
      </c>
      <c r="H18" s="573">
        <v>23592.68</v>
      </c>
      <c r="I18" s="573">
        <v>25000</v>
      </c>
    </row>
    <row r="19" spans="1:9" ht="30" customHeight="1">
      <c r="A19" s="348" t="s">
        <v>25</v>
      </c>
      <c r="B19" s="349"/>
      <c r="C19" s="349"/>
      <c r="D19" s="350"/>
      <c r="E19" s="573">
        <v>47293.9</v>
      </c>
      <c r="F19" s="573">
        <v>153142.84</v>
      </c>
      <c r="G19" s="573">
        <v>154407.29999999999</v>
      </c>
      <c r="H19" s="573">
        <v>244529.61</v>
      </c>
      <c r="I19" s="573">
        <v>245890.05</v>
      </c>
    </row>
    <row r="20" spans="1:9" ht="30" customHeight="1">
      <c r="A20" s="345" t="s">
        <v>26</v>
      </c>
      <c r="B20" s="346"/>
      <c r="C20" s="346"/>
      <c r="D20" s="347"/>
      <c r="E20" s="573">
        <v>0</v>
      </c>
      <c r="F20" s="573">
        <v>0</v>
      </c>
      <c r="G20" s="573">
        <v>0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15000</v>
      </c>
      <c r="I21" s="573">
        <v>15000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74" t="str">
        <f>Coordonnées!A1</f>
        <v>Synthèse des Comptes</v>
      </c>
      <c r="B1" s="275"/>
      <c r="C1" s="275"/>
      <c r="D1" s="275"/>
      <c r="E1" s="278" t="str">
        <f>Coordonnées!G1</f>
        <v>Administration communale de Stoumont</v>
      </c>
      <c r="F1" s="278"/>
      <c r="G1" s="278"/>
      <c r="H1" s="278"/>
      <c r="I1" s="209" t="str">
        <f>Coordonnées!$U$1</f>
        <v>Code INS</v>
      </c>
      <c r="J1" s="247">
        <f>Coordonnées!$V$1</f>
        <v>63075</v>
      </c>
    </row>
    <row r="2" spans="1:10" ht="16.149999999999999" customHeight="1">
      <c r="A2" s="276"/>
      <c r="B2" s="277"/>
      <c r="C2" s="277"/>
      <c r="D2" s="277"/>
      <c r="E2" s="279"/>
      <c r="F2" s="279"/>
      <c r="G2" s="279"/>
      <c r="H2" s="279"/>
      <c r="I2" s="210" t="str">
        <f>Coordonnées!$U$2</f>
        <v>Exercice:</v>
      </c>
      <c r="J2" s="248">
        <f>Coordonnées!$V$2</f>
        <v>2025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43" t="s">
        <v>302</v>
      </c>
      <c r="F4" s="344"/>
      <c r="G4" s="344"/>
      <c r="H4" s="344"/>
      <c r="I4" s="344"/>
    </row>
    <row r="5" spans="1:10" ht="17.649999999999999" customHeight="1">
      <c r="A5" s="28"/>
      <c r="E5" s="363" t="s">
        <v>329</v>
      </c>
      <c r="F5" s="364"/>
      <c r="G5" s="364"/>
      <c r="H5" s="364"/>
      <c r="I5" s="364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2021</v>
      </c>
      <c r="F7" s="151">
        <f>G7-1</f>
        <v>2022</v>
      </c>
      <c r="G7" s="151">
        <f>H7-1</f>
        <v>2023</v>
      </c>
      <c r="H7" s="151">
        <f>I7-1</f>
        <v>2024</v>
      </c>
      <c r="I7" s="151">
        <f>J2</f>
        <v>2025</v>
      </c>
    </row>
    <row r="8" spans="1:10" ht="30" customHeight="1">
      <c r="A8" s="356" t="s">
        <v>37</v>
      </c>
      <c r="B8" s="357"/>
      <c r="C8" s="357"/>
      <c r="D8" s="358"/>
      <c r="E8" s="573">
        <v>292102.67</v>
      </c>
      <c r="F8" s="573">
        <v>2029171.38</v>
      </c>
      <c r="G8" s="573">
        <v>1368932.67</v>
      </c>
      <c r="H8" s="573">
        <v>2881678.38</v>
      </c>
      <c r="I8" s="573">
        <v>3386749.07</v>
      </c>
    </row>
    <row r="9" spans="1:10" ht="30" customHeight="1">
      <c r="A9" s="345" t="s">
        <v>18</v>
      </c>
      <c r="B9" s="346"/>
      <c r="C9" s="346"/>
      <c r="D9" s="347"/>
      <c r="E9" s="573">
        <v>6635</v>
      </c>
      <c r="F9" s="573">
        <v>52176</v>
      </c>
      <c r="G9" s="573">
        <v>112417.95</v>
      </c>
      <c r="H9" s="573">
        <v>398547</v>
      </c>
      <c r="I9" s="573">
        <v>7690.06</v>
      </c>
    </row>
    <row r="10" spans="1:10" ht="30" customHeight="1">
      <c r="A10" s="345" t="s">
        <v>19</v>
      </c>
      <c r="B10" s="346"/>
      <c r="C10" s="346"/>
      <c r="D10" s="347"/>
      <c r="E10" s="573">
        <v>0</v>
      </c>
      <c r="F10" s="573">
        <v>0</v>
      </c>
      <c r="G10" s="573">
        <v>0</v>
      </c>
      <c r="H10" s="573">
        <v>0</v>
      </c>
      <c r="I10" s="573">
        <v>0</v>
      </c>
    </row>
    <row r="11" spans="1:10" ht="30" customHeight="1">
      <c r="A11" s="345" t="s">
        <v>20</v>
      </c>
      <c r="B11" s="346"/>
      <c r="C11" s="346"/>
      <c r="D11" s="347"/>
      <c r="E11" s="573">
        <v>153362.54999999999</v>
      </c>
      <c r="F11" s="573">
        <v>760057.01</v>
      </c>
      <c r="G11" s="573">
        <v>513250</v>
      </c>
      <c r="H11" s="573">
        <v>370781.55</v>
      </c>
      <c r="I11" s="573">
        <v>312540.32</v>
      </c>
    </row>
    <row r="12" spans="1:10" ht="30" customHeight="1">
      <c r="A12" s="345" t="s">
        <v>28</v>
      </c>
      <c r="B12" s="346"/>
      <c r="C12" s="346"/>
      <c r="D12" s="347"/>
      <c r="E12" s="573">
        <v>0</v>
      </c>
      <c r="F12" s="573">
        <v>0</v>
      </c>
      <c r="G12" s="573">
        <v>0</v>
      </c>
      <c r="H12" s="573">
        <v>0</v>
      </c>
      <c r="I12" s="573">
        <v>0</v>
      </c>
    </row>
    <row r="13" spans="1:10" ht="30" customHeight="1">
      <c r="A13" s="345" t="s">
        <v>21</v>
      </c>
      <c r="B13" s="346"/>
      <c r="C13" s="346"/>
      <c r="D13" s="347"/>
      <c r="E13" s="573">
        <v>0</v>
      </c>
      <c r="F13" s="573">
        <v>0</v>
      </c>
      <c r="G13" s="573">
        <v>0</v>
      </c>
      <c r="H13" s="573">
        <v>0</v>
      </c>
      <c r="I13" s="573">
        <v>0</v>
      </c>
    </row>
    <row r="14" spans="1:10" ht="30" customHeight="1">
      <c r="A14" s="345" t="s">
        <v>22</v>
      </c>
      <c r="B14" s="346"/>
      <c r="C14" s="346"/>
      <c r="D14" s="347"/>
      <c r="E14" s="573">
        <v>0</v>
      </c>
      <c r="F14" s="573">
        <v>0</v>
      </c>
      <c r="G14" s="573">
        <v>89565.03</v>
      </c>
      <c r="H14" s="573">
        <v>0</v>
      </c>
      <c r="I14" s="573">
        <v>0</v>
      </c>
    </row>
    <row r="15" spans="1:10" ht="30" customHeight="1">
      <c r="A15" s="345" t="s">
        <v>23</v>
      </c>
      <c r="B15" s="346"/>
      <c r="C15" s="346"/>
      <c r="D15" s="347"/>
      <c r="E15" s="573">
        <v>0</v>
      </c>
      <c r="F15" s="573">
        <v>91867.69</v>
      </c>
      <c r="G15" s="573">
        <v>1364.54</v>
      </c>
      <c r="H15" s="573">
        <v>0</v>
      </c>
      <c r="I15" s="573">
        <v>0</v>
      </c>
    </row>
    <row r="16" spans="1:10" ht="30" customHeight="1">
      <c r="A16" s="348" t="s">
        <v>34</v>
      </c>
      <c r="B16" s="349"/>
      <c r="C16" s="349"/>
      <c r="D16" s="350"/>
      <c r="E16" s="573">
        <v>0</v>
      </c>
      <c r="F16" s="573">
        <v>0</v>
      </c>
      <c r="G16" s="573">
        <v>0</v>
      </c>
      <c r="H16" s="573">
        <v>0</v>
      </c>
      <c r="I16" s="573">
        <v>0</v>
      </c>
    </row>
    <row r="17" spans="1:9" ht="30" customHeight="1">
      <c r="A17" s="345" t="s">
        <v>33</v>
      </c>
      <c r="B17" s="346"/>
      <c r="C17" s="346"/>
      <c r="D17" s="347"/>
      <c r="E17" s="573">
        <v>0</v>
      </c>
      <c r="F17" s="573">
        <v>0</v>
      </c>
      <c r="G17" s="573">
        <v>3617.9</v>
      </c>
      <c r="H17" s="573">
        <v>3617.9</v>
      </c>
      <c r="I17" s="573">
        <v>0</v>
      </c>
    </row>
    <row r="18" spans="1:9" ht="30" customHeight="1">
      <c r="A18" s="345" t="s">
        <v>24</v>
      </c>
      <c r="B18" s="346"/>
      <c r="C18" s="346"/>
      <c r="D18" s="347"/>
      <c r="E18" s="573">
        <v>0</v>
      </c>
      <c r="F18" s="573">
        <v>0</v>
      </c>
      <c r="G18" s="573">
        <v>0</v>
      </c>
      <c r="H18" s="573">
        <v>0</v>
      </c>
      <c r="I18" s="573">
        <v>0</v>
      </c>
    </row>
    <row r="19" spans="1:9" ht="30" customHeight="1">
      <c r="A19" s="348" t="s">
        <v>25</v>
      </c>
      <c r="B19" s="349"/>
      <c r="C19" s="349"/>
      <c r="D19" s="350"/>
      <c r="E19" s="573">
        <v>0</v>
      </c>
      <c r="F19" s="573">
        <v>40656</v>
      </c>
      <c r="G19" s="573">
        <v>310398.3</v>
      </c>
      <c r="H19" s="573">
        <v>2376.52</v>
      </c>
      <c r="I19" s="573">
        <v>17472.8</v>
      </c>
    </row>
    <row r="20" spans="1:9" ht="30" customHeight="1">
      <c r="A20" s="345" t="s">
        <v>26</v>
      </c>
      <c r="B20" s="346"/>
      <c r="C20" s="346"/>
      <c r="D20" s="347"/>
      <c r="E20" s="573">
        <v>0</v>
      </c>
      <c r="F20" s="573">
        <v>0</v>
      </c>
      <c r="G20" s="573">
        <v>0</v>
      </c>
      <c r="H20" s="573">
        <v>0</v>
      </c>
      <c r="I20" s="573">
        <v>0</v>
      </c>
    </row>
    <row r="21" spans="1:9" ht="30" customHeight="1">
      <c r="A21" s="351" t="s">
        <v>27</v>
      </c>
      <c r="B21" s="352"/>
      <c r="C21" s="352"/>
      <c r="D21" s="353"/>
      <c r="E21" s="573">
        <v>0</v>
      </c>
      <c r="F21" s="573">
        <v>0</v>
      </c>
      <c r="G21" s="573">
        <v>0</v>
      </c>
      <c r="H21" s="573">
        <v>0</v>
      </c>
      <c r="I21" s="5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274" t="str">
        <f>Coordonnées!A1</f>
        <v>Synthèse des Comptes</v>
      </c>
      <c r="B1" s="275"/>
      <c r="C1" s="278" t="str">
        <f>Coordonnées!G1</f>
        <v>Administration communale de Stoumont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63075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5" thickBot="1">
      <c r="A5" s="128"/>
      <c r="B5" s="129"/>
      <c r="C5" s="130"/>
      <c r="D5" s="130"/>
      <c r="E5" s="388"/>
      <c r="F5" s="388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367" t="s">
        <v>41</v>
      </c>
      <c r="F6" s="376">
        <f>K2</f>
        <v>2025</v>
      </c>
      <c r="G6" s="377"/>
      <c r="H6" s="370">
        <f>F6-1</f>
        <v>2024</v>
      </c>
      <c r="I6" s="371"/>
      <c r="J6" s="12"/>
    </row>
    <row r="7" spans="1:11" ht="10.15" customHeight="1">
      <c r="A7" s="64"/>
      <c r="B7" s="133"/>
      <c r="C7" s="64"/>
      <c r="D7" s="133"/>
      <c r="E7" s="368"/>
      <c r="F7" s="378"/>
      <c r="G7" s="379"/>
      <c r="H7" s="372"/>
      <c r="I7" s="373"/>
      <c r="J7" s="12"/>
    </row>
    <row r="8" spans="1:11" ht="13.15" customHeight="1" thickBot="1">
      <c r="A8" s="134"/>
      <c r="B8" s="133"/>
      <c r="C8" s="135" t="s">
        <v>40</v>
      </c>
      <c r="D8" s="133"/>
      <c r="E8" s="369"/>
      <c r="F8" s="380"/>
      <c r="G8" s="381"/>
      <c r="H8" s="374"/>
      <c r="I8" s="375"/>
      <c r="J8" s="12"/>
    </row>
    <row r="9" spans="1:11" ht="10.15" customHeight="1">
      <c r="A9" s="136"/>
      <c r="B9" s="129"/>
      <c r="C9" s="137"/>
      <c r="D9" s="137"/>
      <c r="E9" s="138"/>
      <c r="F9" s="157"/>
      <c r="G9" s="159"/>
      <c r="H9" s="406"/>
      <c r="I9" s="407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6">
        <f>F12+F14+F29+F35+F39</f>
        <v>49669076.039999984</v>
      </c>
      <c r="G10" s="387"/>
      <c r="H10" s="386">
        <f>H12+H14+H29+H35+H39</f>
        <v>48721717.849999994</v>
      </c>
      <c r="I10" s="402"/>
      <c r="J10" s="12"/>
    </row>
    <row r="11" spans="1:11" ht="8.4499999999999993" customHeight="1">
      <c r="A11" s="133"/>
      <c r="B11" s="133"/>
      <c r="C11" s="133"/>
      <c r="D11" s="133"/>
      <c r="E11" s="139"/>
      <c r="F11" s="158"/>
      <c r="G11" s="160"/>
      <c r="H11" s="396"/>
      <c r="I11" s="40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84">
        <v>419450.14</v>
      </c>
      <c r="G12" s="385"/>
      <c r="H12" s="384">
        <v>440879.89</v>
      </c>
      <c r="I12" s="389"/>
      <c r="J12" s="12"/>
    </row>
    <row r="13" spans="1:11" ht="10.35" customHeight="1">
      <c r="A13" s="140"/>
      <c r="B13" s="141"/>
      <c r="C13" s="129"/>
      <c r="D13" s="129"/>
      <c r="E13" s="139"/>
      <c r="F13" s="384"/>
      <c r="G13" s="385"/>
      <c r="H13" s="384"/>
      <c r="I13" s="389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6">
        <f>SUM(F16:F27)</f>
        <v>47716769.179999992</v>
      </c>
      <c r="G14" s="387"/>
      <c r="H14" s="386">
        <f>SUM(H16:H27)</f>
        <v>46364443.039999992</v>
      </c>
      <c r="I14" s="402"/>
      <c r="J14" s="12"/>
    </row>
    <row r="15" spans="1:11">
      <c r="A15" s="136"/>
      <c r="B15" s="142" t="s">
        <v>49</v>
      </c>
      <c r="C15" s="129"/>
      <c r="D15" s="129"/>
      <c r="E15" s="139"/>
      <c r="F15" s="382"/>
      <c r="G15" s="383"/>
      <c r="H15" s="382"/>
      <c r="I15" s="395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84">
        <v>28053318.23</v>
      </c>
      <c r="G16" s="385"/>
      <c r="H16" s="384">
        <v>27951840.73</v>
      </c>
      <c r="I16" s="389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84">
        <v>5582564.5700000003</v>
      </c>
      <c r="G17" s="385"/>
      <c r="H17" s="384">
        <v>5766169.9800000004</v>
      </c>
      <c r="I17" s="389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84">
        <v>11685007.289999999</v>
      </c>
      <c r="G18" s="385"/>
      <c r="H18" s="384">
        <v>10362579.800000001</v>
      </c>
      <c r="I18" s="389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84">
        <v>98780.67</v>
      </c>
      <c r="G19" s="385"/>
      <c r="H19" s="384">
        <v>107459.26</v>
      </c>
      <c r="I19" s="389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84">
        <v>157208.54999999999</v>
      </c>
      <c r="G20" s="385"/>
      <c r="H20" s="384">
        <v>155594.07999999999</v>
      </c>
      <c r="I20" s="389"/>
      <c r="J20" s="12"/>
    </row>
    <row r="21" spans="1:10">
      <c r="A21" s="136"/>
      <c r="B21" s="143" t="s">
        <v>59</v>
      </c>
      <c r="C21" s="129"/>
      <c r="D21" s="129"/>
      <c r="E21" s="139"/>
      <c r="F21" s="384"/>
      <c r="G21" s="385"/>
      <c r="H21" s="384"/>
      <c r="I21" s="389"/>
      <c r="J21" s="12"/>
    </row>
    <row r="22" spans="1:10" ht="23.45" customHeight="1">
      <c r="A22" s="136"/>
      <c r="B22" s="144" t="s">
        <v>60</v>
      </c>
      <c r="C22" s="365" t="s">
        <v>286</v>
      </c>
      <c r="D22" s="365"/>
      <c r="E22" s="145" t="s">
        <v>61</v>
      </c>
      <c r="F22" s="390">
        <v>371427.11</v>
      </c>
      <c r="G22" s="392"/>
      <c r="H22" s="390">
        <v>315982.18</v>
      </c>
      <c r="I22" s="391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84">
        <v>6836.91</v>
      </c>
      <c r="G23" s="385"/>
      <c r="H23" s="384">
        <v>6836.91</v>
      </c>
      <c r="I23" s="389"/>
      <c r="J23" s="12"/>
    </row>
    <row r="24" spans="1:10">
      <c r="A24" s="136"/>
      <c r="B24" s="143" t="s">
        <v>64</v>
      </c>
      <c r="C24" s="129"/>
      <c r="D24" s="129"/>
      <c r="E24" s="139"/>
      <c r="F24" s="384"/>
      <c r="G24" s="385"/>
      <c r="H24" s="384"/>
      <c r="I24" s="389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84">
        <v>1654463.68</v>
      </c>
      <c r="G25" s="385"/>
      <c r="H25" s="384">
        <v>1576097.19</v>
      </c>
      <c r="I25" s="389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84">
        <v>27362.17</v>
      </c>
      <c r="G26" s="385"/>
      <c r="H26" s="384">
        <v>28782.91</v>
      </c>
      <c r="I26" s="389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84">
        <v>79800</v>
      </c>
      <c r="G27" s="385"/>
      <c r="H27" s="384">
        <v>93100</v>
      </c>
      <c r="I27" s="389"/>
      <c r="J27" s="12"/>
    </row>
    <row r="28" spans="1:10" ht="10.15" customHeight="1">
      <c r="A28" s="136"/>
      <c r="B28" s="136"/>
      <c r="C28" s="137"/>
      <c r="D28" s="137"/>
      <c r="E28" s="146"/>
      <c r="F28" s="384"/>
      <c r="G28" s="385"/>
      <c r="H28" s="384"/>
      <c r="I28" s="389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6">
        <f>SUM(F30:F33)</f>
        <v>193489.51</v>
      </c>
      <c r="G29" s="387"/>
      <c r="H29" s="386">
        <f>SUM(H30:H33)</f>
        <v>201953.35</v>
      </c>
      <c r="I29" s="402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82">
        <v>28426.35</v>
      </c>
      <c r="G30" s="383"/>
      <c r="H30" s="382">
        <v>30422.240000000002</v>
      </c>
      <c r="I30" s="395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84">
        <v>161917.87</v>
      </c>
      <c r="G31" s="385"/>
      <c r="H31" s="384">
        <v>162273.70000000001</v>
      </c>
      <c r="I31" s="389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84">
        <v>0</v>
      </c>
      <c r="G32" s="385"/>
      <c r="H32" s="384">
        <v>0</v>
      </c>
      <c r="I32" s="389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84">
        <v>3145.29</v>
      </c>
      <c r="G33" s="385"/>
      <c r="H33" s="384">
        <v>9257.41</v>
      </c>
      <c r="I33" s="389"/>
      <c r="J33" s="12"/>
    </row>
    <row r="34" spans="1:10" ht="10.15" customHeight="1">
      <c r="A34" s="136"/>
      <c r="B34" s="136"/>
      <c r="C34" s="137"/>
      <c r="D34" s="137"/>
      <c r="E34" s="139"/>
      <c r="F34" s="384"/>
      <c r="G34" s="385"/>
      <c r="H34" s="384"/>
      <c r="I34" s="389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6">
        <f>SUM(F36:F37)</f>
        <v>762963.41</v>
      </c>
      <c r="G35" s="387"/>
      <c r="H35" s="386">
        <f>SUM(H36:H37)</f>
        <v>1138038.08</v>
      </c>
      <c r="I35" s="402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82">
        <v>732963.41</v>
      </c>
      <c r="G36" s="383"/>
      <c r="H36" s="382">
        <v>1123038.08</v>
      </c>
      <c r="I36" s="395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84">
        <v>30000</v>
      </c>
      <c r="G37" s="385"/>
      <c r="H37" s="384">
        <v>15000</v>
      </c>
      <c r="I37" s="389"/>
      <c r="J37" s="12"/>
    </row>
    <row r="38" spans="1:10" ht="10.15" customHeight="1">
      <c r="A38" s="136"/>
      <c r="B38" s="136"/>
      <c r="C38" s="137"/>
      <c r="D38" s="137"/>
      <c r="E38" s="139"/>
      <c r="F38" s="384"/>
      <c r="G38" s="385"/>
      <c r="H38" s="384"/>
      <c r="I38" s="389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6">
        <f>SUM(F40:F41)</f>
        <v>576403.80000000005</v>
      </c>
      <c r="G39" s="387"/>
      <c r="H39" s="386">
        <f>SUM(H40:H41)</f>
        <v>576403.49</v>
      </c>
      <c r="I39" s="402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82">
        <v>575728.80000000005</v>
      </c>
      <c r="G40" s="383"/>
      <c r="H40" s="382">
        <v>575728.49</v>
      </c>
      <c r="I40" s="395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84">
        <v>675</v>
      </c>
      <c r="G41" s="385"/>
      <c r="H41" s="384">
        <v>675</v>
      </c>
      <c r="I41" s="389"/>
      <c r="J41" s="12"/>
    </row>
    <row r="42" spans="1:10" ht="9.6" customHeight="1">
      <c r="A42" s="136"/>
      <c r="B42" s="136"/>
      <c r="C42" s="137"/>
      <c r="D42" s="137"/>
      <c r="E42" s="139"/>
      <c r="F42" s="384"/>
      <c r="G42" s="385"/>
      <c r="H42" s="384"/>
      <c r="I42" s="389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8">
        <f>F45+F47+F57+F59</f>
        <v>6996468.3899999997</v>
      </c>
      <c r="G43" s="399"/>
      <c r="H43" s="398">
        <f>H45+H47+H57+H59</f>
        <v>7256434.5</v>
      </c>
      <c r="I43" s="403"/>
      <c r="J43" s="12"/>
    </row>
    <row r="44" spans="1:10" ht="8.4499999999999993" customHeight="1">
      <c r="A44" s="133"/>
      <c r="B44" s="133"/>
      <c r="C44" s="133"/>
      <c r="D44" s="133"/>
      <c r="E44" s="139"/>
      <c r="F44" s="400"/>
      <c r="G44" s="401"/>
      <c r="H44" s="400"/>
      <c r="I44" s="404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6">
        <v>0</v>
      </c>
      <c r="G45" s="387"/>
      <c r="H45" s="409">
        <v>0</v>
      </c>
      <c r="I45" s="410"/>
      <c r="J45" s="12"/>
    </row>
    <row r="46" spans="1:10" ht="10.15" customHeight="1">
      <c r="A46" s="140"/>
      <c r="B46" s="141"/>
      <c r="C46" s="129"/>
      <c r="D46" s="129"/>
      <c r="E46" s="139"/>
      <c r="F46" s="396"/>
      <c r="G46" s="397"/>
      <c r="H46" s="396"/>
      <c r="I46" s="40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6">
        <f>F48+F49</f>
        <v>902421.72</v>
      </c>
      <c r="G47" s="387"/>
      <c r="H47" s="386">
        <f>H48+H49</f>
        <v>1232075.6499999999</v>
      </c>
      <c r="I47" s="402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82">
        <v>841588.87</v>
      </c>
      <c r="G48" s="383"/>
      <c r="H48" s="382">
        <v>1127825.95</v>
      </c>
      <c r="I48" s="395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84">
        <f>SUM(F50:F55)</f>
        <v>60832.849999999991</v>
      </c>
      <c r="G49" s="385"/>
      <c r="H49" s="384">
        <f>SUM(H50:H55)</f>
        <v>104249.7</v>
      </c>
      <c r="I49" s="389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84">
        <v>40577.1</v>
      </c>
      <c r="G50" s="385"/>
      <c r="H50" s="384">
        <v>69127.31</v>
      </c>
      <c r="I50" s="389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84">
        <v>0</v>
      </c>
      <c r="G51" s="385"/>
      <c r="H51" s="384">
        <v>12500</v>
      </c>
      <c r="I51" s="389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84">
        <v>5827.7</v>
      </c>
      <c r="G52" s="385"/>
      <c r="H52" s="384">
        <v>8896.59</v>
      </c>
      <c r="I52" s="389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84">
        <v>490</v>
      </c>
      <c r="G53" s="385"/>
      <c r="H53" s="384">
        <v>0</v>
      </c>
      <c r="I53" s="389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84">
        <v>13938.05</v>
      </c>
      <c r="G54" s="385"/>
      <c r="H54" s="384">
        <v>13725.8</v>
      </c>
      <c r="I54" s="389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84">
        <v>0</v>
      </c>
      <c r="G55" s="385"/>
      <c r="H55" s="384">
        <v>0</v>
      </c>
      <c r="I55" s="389"/>
      <c r="J55" s="12"/>
    </row>
    <row r="56" spans="1:10" ht="10.15" customHeight="1">
      <c r="A56" s="136"/>
      <c r="B56" s="136"/>
      <c r="C56" s="137"/>
      <c r="D56" s="137"/>
      <c r="E56" s="146"/>
      <c r="F56" s="384"/>
      <c r="G56" s="385"/>
      <c r="H56" s="384"/>
      <c r="I56" s="389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574">
        <v>0</v>
      </c>
      <c r="G57" s="385"/>
      <c r="H57" s="574">
        <v>0</v>
      </c>
      <c r="I57" s="389"/>
      <c r="J57" s="12"/>
    </row>
    <row r="58" spans="1:10" ht="10.15" customHeight="1">
      <c r="A58" s="140"/>
      <c r="B58" s="141"/>
      <c r="C58" s="129"/>
      <c r="D58" s="129"/>
      <c r="E58" s="139"/>
      <c r="F58" s="384"/>
      <c r="G58" s="385"/>
      <c r="H58" s="384"/>
      <c r="I58" s="389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6">
        <f>SUM(F60:F62)</f>
        <v>6094046.6699999999</v>
      </c>
      <c r="G59" s="387"/>
      <c r="H59" s="386">
        <f>SUM(H60:H62)</f>
        <v>6024358.8499999996</v>
      </c>
      <c r="I59" s="402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82">
        <v>5667837.21</v>
      </c>
      <c r="G60" s="383"/>
      <c r="H60" s="382">
        <v>5495627.5099999998</v>
      </c>
      <c r="I60" s="395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84">
        <v>426209.46</v>
      </c>
      <c r="G61" s="385"/>
      <c r="H61" s="384">
        <v>528731.34</v>
      </c>
      <c r="I61" s="389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84">
        <v>0</v>
      </c>
      <c r="G62" s="385"/>
      <c r="H62" s="384">
        <v>0</v>
      </c>
      <c r="I62" s="389"/>
      <c r="J62" s="12"/>
    </row>
    <row r="63" spans="1:10" ht="10.15" customHeight="1">
      <c r="A63" s="136"/>
      <c r="B63" s="136"/>
      <c r="C63" s="137"/>
      <c r="D63" s="137"/>
      <c r="E63" s="139"/>
      <c r="F63" s="384"/>
      <c r="G63" s="385"/>
      <c r="H63" s="384"/>
      <c r="I63" s="389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6">
        <v>50585.64</v>
      </c>
      <c r="G64" s="387"/>
      <c r="H64" s="386">
        <v>51658.080000000002</v>
      </c>
      <c r="I64" s="402"/>
      <c r="J64" s="12"/>
    </row>
    <row r="65" spans="1:10" ht="10.15" customHeight="1">
      <c r="A65" s="136"/>
      <c r="B65" s="129"/>
      <c r="C65" s="141"/>
      <c r="D65" s="141"/>
      <c r="E65" s="147"/>
      <c r="F65" s="382"/>
      <c r="G65" s="383"/>
      <c r="H65" s="382"/>
      <c r="I65" s="395"/>
      <c r="J65" s="12"/>
    </row>
    <row r="66" spans="1:10" ht="13.5" thickBot="1">
      <c r="A66" s="136"/>
      <c r="B66" s="129"/>
      <c r="C66" s="140" t="s">
        <v>120</v>
      </c>
      <c r="D66" s="140"/>
      <c r="E66" s="148" t="s">
        <v>121</v>
      </c>
      <c r="F66" s="393">
        <f>F10+F43+F64</f>
        <v>56716130.069999985</v>
      </c>
      <c r="G66" s="394"/>
      <c r="H66" s="393">
        <f>H10+H43+H64</f>
        <v>56029810.429999992</v>
      </c>
      <c r="I66" s="405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74" t="str">
        <f>Coordonnées!A1</f>
        <v>Synthèse des Comptes</v>
      </c>
      <c r="B1" s="275"/>
      <c r="C1" s="278" t="str">
        <f>Coordonnées!G1</f>
        <v>Administration communale de Stoumont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63075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29" t="s">
        <v>41</v>
      </c>
      <c r="F6" s="432">
        <f>K2</f>
        <v>2025</v>
      </c>
      <c r="G6" s="438"/>
      <c r="H6" s="432">
        <f>F6-1</f>
        <v>2024</v>
      </c>
      <c r="I6" s="433"/>
      <c r="J6" s="16"/>
    </row>
    <row r="7" spans="1:11" ht="10.15" customHeight="1">
      <c r="A7" s="112"/>
      <c r="B7" s="113"/>
      <c r="C7" s="113"/>
      <c r="D7" s="115"/>
      <c r="E7" s="430"/>
      <c r="F7" s="434"/>
      <c r="G7" s="439"/>
      <c r="H7" s="434"/>
      <c r="I7" s="435"/>
      <c r="J7" s="16"/>
    </row>
    <row r="8" spans="1:11" ht="13.5" thickBot="1">
      <c r="A8" s="112"/>
      <c r="B8" s="113"/>
      <c r="C8" s="115" t="s">
        <v>122</v>
      </c>
      <c r="D8" s="113"/>
      <c r="E8" s="431"/>
      <c r="F8" s="436"/>
      <c r="G8" s="440"/>
      <c r="H8" s="436"/>
      <c r="I8" s="437"/>
      <c r="J8" s="16"/>
    </row>
    <row r="9" spans="1:11" ht="10.15" customHeight="1">
      <c r="A9" s="112"/>
      <c r="B9" s="113"/>
      <c r="C9" s="113"/>
      <c r="D9" s="113"/>
      <c r="E9" s="116"/>
      <c r="F9" s="422"/>
      <c r="G9" s="441"/>
      <c r="H9" s="422"/>
      <c r="I9" s="42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6">
        <f>F12+F14+F16+F21+F25+F31</f>
        <v>51784336.430000007</v>
      </c>
      <c r="G10" s="387"/>
      <c r="H10" s="386">
        <f>H12+H14+H16+H21+H25+H31</f>
        <v>50847787.290000007</v>
      </c>
      <c r="I10" s="402"/>
      <c r="J10" s="16"/>
    </row>
    <row r="11" spans="1:11" ht="10.15" customHeight="1">
      <c r="A11" s="112"/>
      <c r="B11" s="113"/>
      <c r="C11" s="117"/>
      <c r="D11" s="117"/>
      <c r="E11" s="118"/>
      <c r="F11" s="396"/>
      <c r="G11" s="397"/>
      <c r="H11" s="396"/>
      <c r="I11" s="40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6">
        <v>25829927.420000002</v>
      </c>
      <c r="G12" s="387"/>
      <c r="H12" s="386">
        <v>25829927.420000002</v>
      </c>
      <c r="I12" s="402"/>
      <c r="J12" s="16"/>
    </row>
    <row r="13" spans="1:11" ht="10.15" customHeight="1">
      <c r="A13" s="119"/>
      <c r="B13" s="120"/>
      <c r="C13" s="113"/>
      <c r="D13" s="113"/>
      <c r="E13" s="121"/>
      <c r="F13" s="396"/>
      <c r="G13" s="397"/>
      <c r="H13" s="396"/>
      <c r="I13" s="40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6">
        <v>13254253.710000001</v>
      </c>
      <c r="G14" s="387"/>
      <c r="H14" s="386">
        <v>13254253.710000001</v>
      </c>
      <c r="I14" s="402"/>
      <c r="J14" s="16"/>
    </row>
    <row r="15" spans="1:11" ht="10.15" customHeight="1">
      <c r="A15" s="119"/>
      <c r="B15" s="120"/>
      <c r="C15" s="113"/>
      <c r="D15" s="113"/>
      <c r="E15" s="121"/>
      <c r="F15" s="396"/>
      <c r="G15" s="397"/>
      <c r="H15" s="396"/>
      <c r="I15" s="40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6">
        <f>SUM(F17:F19)</f>
        <v>4418185.21</v>
      </c>
      <c r="G16" s="387"/>
      <c r="H16" s="386">
        <f>SUM(H17:H19)</f>
        <v>3548245.71</v>
      </c>
      <c r="I16" s="402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15">
        <v>2173847.06</v>
      </c>
      <c r="G17" s="425"/>
      <c r="H17" s="415">
        <v>517119.96</v>
      </c>
      <c r="I17" s="416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11">
        <v>2244338.15</v>
      </c>
      <c r="G18" s="424"/>
      <c r="H18" s="411">
        <v>3031125.75</v>
      </c>
      <c r="I18" s="412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11">
        <v>0</v>
      </c>
      <c r="G19" s="424"/>
      <c r="H19" s="411">
        <v>0</v>
      </c>
      <c r="I19" s="412"/>
      <c r="J19" s="16"/>
    </row>
    <row r="20" spans="1:10" ht="10.15" customHeight="1">
      <c r="A20" s="112"/>
      <c r="B20" s="122"/>
      <c r="C20" s="123"/>
      <c r="D20" s="123"/>
      <c r="E20" s="121"/>
      <c r="F20" s="411"/>
      <c r="G20" s="424"/>
      <c r="H20" s="411"/>
      <c r="I20" s="412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6">
        <f>SUM(F22:F23)</f>
        <v>2138057.85</v>
      </c>
      <c r="G21" s="387"/>
      <c r="H21" s="386">
        <f>SUM(H22:H23)</f>
        <v>2246633.2800000003</v>
      </c>
      <c r="I21" s="402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15">
        <v>252268.45</v>
      </c>
      <c r="G22" s="425"/>
      <c r="H22" s="415">
        <v>45268.45</v>
      </c>
      <c r="I22" s="416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11">
        <v>1885789.4</v>
      </c>
      <c r="G23" s="424"/>
      <c r="H23" s="411">
        <v>2201364.83</v>
      </c>
      <c r="I23" s="412"/>
      <c r="J23" s="16"/>
    </row>
    <row r="24" spans="1:10" ht="10.15" customHeight="1">
      <c r="A24" s="112"/>
      <c r="B24" s="122"/>
      <c r="C24" s="123"/>
      <c r="D24" s="123"/>
      <c r="E24" s="121"/>
      <c r="F24" s="411"/>
      <c r="G24" s="424"/>
      <c r="H24" s="411"/>
      <c r="I24" s="412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6">
        <f>SUM(F26:F29)</f>
        <v>6043912.2400000002</v>
      </c>
      <c r="G25" s="387"/>
      <c r="H25" s="386">
        <f>SUM(H26:H29)</f>
        <v>5928727.1699999999</v>
      </c>
      <c r="I25" s="402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15">
        <v>244087.71</v>
      </c>
      <c r="G26" s="425"/>
      <c r="H26" s="415">
        <v>248773.45</v>
      </c>
      <c r="I26" s="416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11">
        <v>66169.98</v>
      </c>
      <c r="G27" s="424"/>
      <c r="H27" s="411">
        <v>50547.65</v>
      </c>
      <c r="I27" s="412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11">
        <v>5540746.6299999999</v>
      </c>
      <c r="G28" s="424"/>
      <c r="H28" s="411">
        <v>5598022.6600000001</v>
      </c>
      <c r="I28" s="412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11">
        <v>192907.92</v>
      </c>
      <c r="G29" s="424"/>
      <c r="H29" s="411">
        <v>31383.41</v>
      </c>
      <c r="I29" s="412"/>
      <c r="J29" s="16"/>
    </row>
    <row r="30" spans="1:10" ht="10.15" customHeight="1">
      <c r="A30" s="112"/>
      <c r="B30" s="122"/>
      <c r="C30" s="123"/>
      <c r="D30" s="123"/>
      <c r="E30" s="121"/>
      <c r="F30" s="411"/>
      <c r="G30" s="424"/>
      <c r="H30" s="411"/>
      <c r="I30" s="412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6">
        <v>100000</v>
      </c>
      <c r="G31" s="387"/>
      <c r="H31" s="386">
        <v>40000</v>
      </c>
      <c r="I31" s="402"/>
      <c r="J31" s="16"/>
    </row>
    <row r="32" spans="1:10" ht="10.15" customHeight="1">
      <c r="A32" s="112"/>
      <c r="B32" s="113"/>
      <c r="C32" s="120"/>
      <c r="D32" s="120"/>
      <c r="E32" s="121"/>
      <c r="F32" s="415"/>
      <c r="G32" s="425"/>
      <c r="H32" s="415"/>
      <c r="I32" s="416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17">
        <f>F35+F44+F53</f>
        <v>4521317.07</v>
      </c>
      <c r="G33" s="426"/>
      <c r="H33" s="417">
        <f>H35+H44+H53</f>
        <v>4798995.92</v>
      </c>
      <c r="I33" s="418"/>
      <c r="J33" s="16"/>
    </row>
    <row r="34" spans="1:10" ht="10.15" customHeight="1">
      <c r="A34" s="124"/>
      <c r="B34" s="124"/>
      <c r="C34" s="124"/>
      <c r="D34" s="124"/>
      <c r="E34" s="121"/>
      <c r="F34" s="419"/>
      <c r="G34" s="427"/>
      <c r="H34" s="419"/>
      <c r="I34" s="420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6">
        <f>SUM(F36:F42)</f>
        <v>3394227.0100000002</v>
      </c>
      <c r="G35" s="387"/>
      <c r="H35" s="386">
        <f>SUM(H36:H42)</f>
        <v>3803032.46</v>
      </c>
      <c r="I35" s="402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15">
        <v>3222644.41</v>
      </c>
      <c r="G36" s="425"/>
      <c r="H36" s="415">
        <v>3602689.75</v>
      </c>
      <c r="I36" s="416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11">
        <v>93752.83</v>
      </c>
      <c r="G37" s="424"/>
      <c r="H37" s="411">
        <v>104924.82</v>
      </c>
      <c r="I37" s="412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11">
        <v>0</v>
      </c>
      <c r="G38" s="424"/>
      <c r="H38" s="411">
        <v>0</v>
      </c>
      <c r="I38" s="412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11">
        <v>77829.77</v>
      </c>
      <c r="G39" s="424"/>
      <c r="H39" s="411">
        <v>95417.89</v>
      </c>
      <c r="I39" s="412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11">
        <v>0</v>
      </c>
      <c r="G40" s="424"/>
      <c r="H40" s="411">
        <v>0</v>
      </c>
      <c r="I40" s="412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11">
        <v>0</v>
      </c>
      <c r="G41" s="424"/>
      <c r="H41" s="411">
        <v>0</v>
      </c>
      <c r="I41" s="412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11">
        <v>0</v>
      </c>
      <c r="G42" s="424"/>
      <c r="H42" s="411">
        <v>0</v>
      </c>
      <c r="I42" s="412"/>
      <c r="J42" s="16"/>
    </row>
    <row r="43" spans="1:10" ht="10.15" customHeight="1">
      <c r="A43" s="112"/>
      <c r="B43" s="122"/>
      <c r="C43" s="123"/>
      <c r="D43" s="123"/>
      <c r="E43" s="121"/>
      <c r="F43" s="411"/>
      <c r="G43" s="424"/>
      <c r="H43" s="411"/>
      <c r="I43" s="412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6">
        <f>F45+SUM(F49:F51)</f>
        <v>1127090.06</v>
      </c>
      <c r="G44" s="387"/>
      <c r="H44" s="386">
        <f>H45+SUM(H49:H51)</f>
        <v>995963.46</v>
      </c>
      <c r="I44" s="402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15">
        <f>SUM(F46:F48)</f>
        <v>519190.99</v>
      </c>
      <c r="G45" s="425"/>
      <c r="H45" s="415">
        <f>SUM(H46:H48)</f>
        <v>524067.34</v>
      </c>
      <c r="I45" s="416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11">
        <v>481986.52</v>
      </c>
      <c r="G46" s="424"/>
      <c r="H46" s="411">
        <v>482283.9</v>
      </c>
      <c r="I46" s="412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11">
        <v>37204.47</v>
      </c>
      <c r="G47" s="424"/>
      <c r="H47" s="411">
        <v>41783.440000000002</v>
      </c>
      <c r="I47" s="412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11">
        <v>0</v>
      </c>
      <c r="G48" s="424"/>
      <c r="H48" s="411">
        <v>0</v>
      </c>
      <c r="I48" s="412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11">
        <v>387925.18</v>
      </c>
      <c r="G49" s="424"/>
      <c r="H49" s="411">
        <v>169733.11</v>
      </c>
      <c r="I49" s="412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11">
        <v>261046.7</v>
      </c>
      <c r="G50" s="424"/>
      <c r="H50" s="411">
        <v>253993.66</v>
      </c>
      <c r="I50" s="412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11">
        <v>-41072.81</v>
      </c>
      <c r="G51" s="424"/>
      <c r="H51" s="411">
        <v>48169.35</v>
      </c>
      <c r="I51" s="412"/>
      <c r="J51" s="16"/>
    </row>
    <row r="52" spans="1:10" ht="10.15" customHeight="1">
      <c r="A52" s="112"/>
      <c r="B52" s="122"/>
      <c r="C52" s="123"/>
      <c r="D52" s="123"/>
      <c r="E52" s="125"/>
      <c r="F52" s="411"/>
      <c r="G52" s="424"/>
      <c r="H52" s="411"/>
      <c r="I52" s="412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6">
        <v>0</v>
      </c>
      <c r="G53" s="387"/>
      <c r="H53" s="386">
        <v>0</v>
      </c>
      <c r="I53" s="402"/>
      <c r="J53" s="16"/>
    </row>
    <row r="54" spans="1:10" ht="10.15" customHeight="1">
      <c r="A54" s="119"/>
      <c r="B54" s="120"/>
      <c r="C54" s="113"/>
      <c r="D54" s="113"/>
      <c r="E54" s="121"/>
      <c r="F54" s="396"/>
      <c r="G54" s="397"/>
      <c r="H54" s="396"/>
      <c r="I54" s="40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6">
        <v>410476.57</v>
      </c>
      <c r="G55" s="387"/>
      <c r="H55" s="386">
        <v>383027.22</v>
      </c>
      <c r="I55" s="402"/>
      <c r="J55" s="16"/>
    </row>
    <row r="56" spans="1:10">
      <c r="A56" s="112"/>
      <c r="B56" s="113"/>
      <c r="C56" s="120"/>
      <c r="D56" s="120"/>
      <c r="E56" s="121"/>
      <c r="F56" s="415"/>
      <c r="G56" s="425"/>
      <c r="H56" s="415"/>
      <c r="I56" s="416"/>
      <c r="J56" s="16"/>
    </row>
    <row r="57" spans="1:10" ht="13.5" thickBot="1">
      <c r="A57" s="112"/>
      <c r="B57" s="113"/>
      <c r="C57" s="119" t="s">
        <v>181</v>
      </c>
      <c r="D57" s="119"/>
      <c r="E57" s="126" t="s">
        <v>182</v>
      </c>
      <c r="F57" s="413">
        <f>F10+F33+F55</f>
        <v>56716130.070000008</v>
      </c>
      <c r="G57" s="421"/>
      <c r="H57" s="413">
        <f>H10+H33+H55</f>
        <v>56029810.430000007</v>
      </c>
      <c r="I57" s="414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74" t="str">
        <f>Coordonnées!A1</f>
        <v>Synthèse des Comptes</v>
      </c>
      <c r="B1" s="275"/>
      <c r="C1" s="278" t="str">
        <f>Coordonnées!G1</f>
        <v>Administration communale de Stoumont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63075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366" t="str">
        <f>Coordonnées!A3</f>
        <v>Modèle officiel généré par l'application eComptes © SPW Intérieur et Action Sociale</v>
      </c>
      <c r="B3" s="366"/>
      <c r="C3" s="366"/>
      <c r="D3" s="366"/>
      <c r="E3" s="366"/>
      <c r="F3" s="167"/>
      <c r="J3" s="182" t="str">
        <f>Coordonnées!$U$3</f>
        <v>Version:</v>
      </c>
      <c r="K3" s="249">
        <f>Coordonnées!$V$3</f>
        <v>2</v>
      </c>
    </row>
    <row r="4" spans="1:11" ht="13.5" thickBot="1"/>
    <row r="5" spans="1:11">
      <c r="A5" s="65"/>
      <c r="B5" s="93"/>
      <c r="C5" s="65"/>
      <c r="D5" s="94"/>
      <c r="E5" s="480" t="s">
        <v>41</v>
      </c>
      <c r="F5" s="483">
        <f>K2</f>
        <v>2025</v>
      </c>
      <c r="G5" s="484"/>
      <c r="H5" s="483">
        <f>F5-1</f>
        <v>2024</v>
      </c>
      <c r="I5" s="489"/>
    </row>
    <row r="6" spans="1:11">
      <c r="A6" s="95"/>
      <c r="B6" s="96"/>
      <c r="C6" s="93" t="s">
        <v>183</v>
      </c>
      <c r="D6" s="97"/>
      <c r="E6" s="481"/>
      <c r="F6" s="485"/>
      <c r="G6" s="486"/>
      <c r="H6" s="485"/>
      <c r="I6" s="490"/>
    </row>
    <row r="7" spans="1:11" ht="10.15" customHeight="1" thickBot="1">
      <c r="A7" s="95"/>
      <c r="B7" s="96"/>
      <c r="C7" s="97"/>
      <c r="D7" s="97"/>
      <c r="E7" s="482"/>
      <c r="F7" s="487"/>
      <c r="G7" s="488"/>
      <c r="H7" s="487"/>
      <c r="I7" s="49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68"/>
      <c r="G8" s="494"/>
      <c r="H8" s="468"/>
      <c r="I8" s="46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42">
        <v>422073.99</v>
      </c>
      <c r="G9" s="464"/>
      <c r="H9" s="442">
        <v>416168.67</v>
      </c>
      <c r="I9" s="443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42">
        <v>934032.18</v>
      </c>
      <c r="G10" s="464"/>
      <c r="H10" s="442">
        <v>907937.73</v>
      </c>
      <c r="I10" s="443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42">
        <v>3173939.89</v>
      </c>
      <c r="G11" s="464"/>
      <c r="H11" s="442">
        <v>3062453.74</v>
      </c>
      <c r="I11" s="443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42">
        <v>1843234.47</v>
      </c>
      <c r="G12" s="464"/>
      <c r="H12" s="442">
        <v>1721617.47</v>
      </c>
      <c r="I12" s="443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42">
        <v>406815.77</v>
      </c>
      <c r="G13" s="464"/>
      <c r="H13" s="442">
        <v>409694.42</v>
      </c>
      <c r="I13" s="443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42">
        <f>SUM(F15:F17)</f>
        <v>161592.68000000002</v>
      </c>
      <c r="G14" s="464"/>
      <c r="H14" s="442">
        <f>SUM(H15:H17)</f>
        <v>173325.22999999998</v>
      </c>
      <c r="I14" s="443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42">
        <v>161044.23000000001</v>
      </c>
      <c r="G15" s="464"/>
      <c r="H15" s="442">
        <v>172741.46</v>
      </c>
      <c r="I15" s="443"/>
    </row>
    <row r="16" spans="1:11">
      <c r="A16" s="95"/>
      <c r="B16" s="95"/>
      <c r="C16" s="101" t="s">
        <v>195</v>
      </c>
      <c r="D16" s="101"/>
      <c r="E16" s="102">
        <v>657</v>
      </c>
      <c r="F16" s="454">
        <v>0</v>
      </c>
      <c r="G16" s="475"/>
      <c r="H16" s="454">
        <v>80.430000000000007</v>
      </c>
      <c r="I16" s="455"/>
    </row>
    <row r="17" spans="1:9">
      <c r="A17" s="95"/>
      <c r="B17" s="95"/>
      <c r="C17" s="101" t="s">
        <v>196</v>
      </c>
      <c r="D17" s="101"/>
      <c r="E17" s="102">
        <v>658</v>
      </c>
      <c r="F17" s="442">
        <v>548.45000000000005</v>
      </c>
      <c r="G17" s="464"/>
      <c r="H17" s="442">
        <v>503.34</v>
      </c>
      <c r="I17" s="443"/>
    </row>
    <row r="18" spans="1:9" ht="10.15" customHeight="1">
      <c r="A18" s="95"/>
      <c r="B18" s="96"/>
      <c r="C18" s="101"/>
      <c r="D18" s="101"/>
      <c r="E18" s="102"/>
      <c r="F18" s="442"/>
      <c r="G18" s="464"/>
      <c r="H18" s="442"/>
      <c r="I18" s="443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6">
        <f>SUM(F9:F14)</f>
        <v>6941688.9800000004</v>
      </c>
      <c r="G19" s="473"/>
      <c r="H19" s="386">
        <f>SUM(H9:H14)</f>
        <v>6691197.2599999998</v>
      </c>
      <c r="I19" s="402"/>
    </row>
    <row r="20" spans="1:9" ht="10.15" customHeight="1">
      <c r="A20" s="95"/>
      <c r="B20" s="96"/>
      <c r="C20" s="101"/>
      <c r="D20" s="101"/>
      <c r="E20" s="102"/>
      <c r="F20" s="470"/>
      <c r="G20" s="495"/>
      <c r="H20" s="470"/>
      <c r="I20" s="471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50">
        <f>IF(Charges!F19&lt;Produits!F19,Produits!F19-Charges!F19,0)</f>
        <v>819856.51999999955</v>
      </c>
      <c r="G21" s="465"/>
      <c r="H21" s="450">
        <f>IF(Charges!H19&lt;Produits!H19,Produits!H19-Charges!H19,0)</f>
        <v>1076192.4799999995</v>
      </c>
      <c r="I21" s="451"/>
    </row>
    <row r="22" spans="1:9" ht="10.15" customHeight="1">
      <c r="A22" s="98"/>
      <c r="B22" s="104"/>
      <c r="C22" s="105"/>
      <c r="D22" s="105"/>
      <c r="E22" s="102"/>
      <c r="F22" s="452"/>
      <c r="G22" s="474"/>
      <c r="H22" s="452"/>
      <c r="I22" s="453"/>
    </row>
    <row r="23" spans="1:9">
      <c r="A23" s="98" t="s">
        <v>78</v>
      </c>
      <c r="B23" s="492" t="s">
        <v>290</v>
      </c>
      <c r="C23" s="492"/>
      <c r="D23" s="493"/>
      <c r="E23" s="103" t="s">
        <v>201</v>
      </c>
      <c r="F23" s="454"/>
      <c r="G23" s="475"/>
      <c r="H23" s="454"/>
      <c r="I23" s="455"/>
    </row>
    <row r="24" spans="1:9">
      <c r="A24" s="95"/>
      <c r="B24" s="492"/>
      <c r="C24" s="492"/>
      <c r="D24" s="493"/>
      <c r="E24" s="102"/>
      <c r="F24" s="454"/>
      <c r="G24" s="475"/>
      <c r="H24" s="454"/>
      <c r="I24" s="455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42">
        <v>881586.06</v>
      </c>
      <c r="G25" s="464"/>
      <c r="H25" s="442">
        <v>589065.04</v>
      </c>
      <c r="I25" s="443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42">
        <v>0</v>
      </c>
      <c r="G26" s="464"/>
      <c r="H26" s="442">
        <v>0</v>
      </c>
      <c r="I26" s="443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42">
        <v>0</v>
      </c>
      <c r="G27" s="464"/>
      <c r="H27" s="442">
        <v>0</v>
      </c>
      <c r="I27" s="443"/>
    </row>
    <row r="28" spans="1:9">
      <c r="A28" s="95"/>
      <c r="B28" s="95" t="s">
        <v>56</v>
      </c>
      <c r="C28" s="101" t="s">
        <v>206</v>
      </c>
      <c r="D28" s="101"/>
      <c r="E28" s="102"/>
      <c r="F28" s="454"/>
      <c r="G28" s="475"/>
      <c r="H28" s="454"/>
      <c r="I28" s="455"/>
    </row>
    <row r="29" spans="1:9">
      <c r="A29" s="95"/>
      <c r="B29" s="95"/>
      <c r="C29" s="101" t="s">
        <v>207</v>
      </c>
      <c r="D29" s="101"/>
      <c r="E29" s="102">
        <v>665</v>
      </c>
      <c r="F29" s="442">
        <v>11001.32</v>
      </c>
      <c r="G29" s="464"/>
      <c r="H29" s="442">
        <v>10837.55</v>
      </c>
      <c r="I29" s="443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42">
        <v>60000</v>
      </c>
      <c r="G30" s="464"/>
      <c r="H30" s="442">
        <v>40000</v>
      </c>
      <c r="I30" s="443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54"/>
      <c r="G31" s="475"/>
      <c r="H31" s="454"/>
      <c r="I31" s="455"/>
    </row>
    <row r="32" spans="1:9">
      <c r="A32" s="95"/>
      <c r="B32" s="95"/>
      <c r="C32" s="101" t="s">
        <v>210</v>
      </c>
      <c r="D32" s="101"/>
      <c r="E32" s="102">
        <v>667</v>
      </c>
      <c r="F32" s="442">
        <v>8463.84</v>
      </c>
      <c r="G32" s="464"/>
      <c r="H32" s="442">
        <v>8713.93</v>
      </c>
      <c r="I32" s="443"/>
    </row>
    <row r="33" spans="1:9" ht="10.15" customHeight="1">
      <c r="A33" s="95"/>
      <c r="B33" s="96"/>
      <c r="C33" s="101"/>
      <c r="D33" s="101"/>
      <c r="E33" s="102"/>
      <c r="F33" s="442"/>
      <c r="G33" s="464"/>
      <c r="H33" s="442"/>
      <c r="I33" s="443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6">
        <f>SUM(F25:F32)</f>
        <v>961051.22</v>
      </c>
      <c r="G34" s="473"/>
      <c r="H34" s="386">
        <f>SUM(H25:H32)</f>
        <v>648616.52000000014</v>
      </c>
      <c r="I34" s="402"/>
    </row>
    <row r="35" spans="1:9" ht="10.15" customHeight="1">
      <c r="A35" s="98"/>
      <c r="B35" s="99"/>
      <c r="C35" s="97"/>
      <c r="D35" s="97"/>
      <c r="E35" s="102"/>
      <c r="F35" s="446"/>
      <c r="G35" s="466"/>
      <c r="H35" s="446"/>
      <c r="I35" s="447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6">
        <f>F19+F34</f>
        <v>7902740.2000000002</v>
      </c>
      <c r="G36" s="473"/>
      <c r="H36" s="386">
        <f>H19+H34</f>
        <v>7339813.7800000003</v>
      </c>
      <c r="I36" s="402"/>
    </row>
    <row r="37" spans="1:9" ht="10.15" customHeight="1">
      <c r="A37" s="98"/>
      <c r="B37" s="99"/>
      <c r="C37" s="101"/>
      <c r="D37" s="101"/>
      <c r="E37" s="102"/>
      <c r="F37" s="446"/>
      <c r="G37" s="466"/>
      <c r="H37" s="446"/>
      <c r="I37" s="447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60">
        <f>IF(Charges!F36&lt;Produits!F33,Produits!F33-Charges!F36,0)</f>
        <v>712955.18000000063</v>
      </c>
      <c r="G38" s="478"/>
      <c r="H38" s="460">
        <f>IF(Charges!H36&lt;Produits!H33,Produits!H33-Charges!H36,0)</f>
        <v>1249976.6799999988</v>
      </c>
      <c r="I38" s="461"/>
    </row>
    <row r="39" spans="1:9" ht="10.15" customHeight="1">
      <c r="A39" s="98"/>
      <c r="B39" s="99"/>
      <c r="C39" s="101"/>
      <c r="D39" s="101"/>
      <c r="E39" s="102"/>
      <c r="F39" s="462"/>
      <c r="G39" s="479"/>
      <c r="H39" s="462"/>
      <c r="I39" s="463"/>
    </row>
    <row r="40" spans="1:9">
      <c r="A40" s="98" t="s">
        <v>107</v>
      </c>
      <c r="B40" s="99" t="s">
        <v>216</v>
      </c>
      <c r="C40" s="101"/>
      <c r="D40" s="101"/>
      <c r="E40" s="102"/>
      <c r="F40" s="454"/>
      <c r="G40" s="475"/>
      <c r="H40" s="454"/>
      <c r="I40" s="455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42">
        <v>42397.31</v>
      </c>
      <c r="G41" s="464"/>
      <c r="H41" s="442">
        <v>60156.639999999999</v>
      </c>
      <c r="I41" s="443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42">
        <v>0</v>
      </c>
      <c r="G42" s="464"/>
      <c r="H42" s="442">
        <v>1778.56</v>
      </c>
      <c r="I42" s="443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42">
        <v>0</v>
      </c>
      <c r="G43" s="464"/>
      <c r="H43" s="442">
        <v>0</v>
      </c>
      <c r="I43" s="443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58">
        <f>SUM(F41:F43)</f>
        <v>42397.31</v>
      </c>
      <c r="G44" s="476"/>
      <c r="H44" s="458">
        <f>SUM(H41:H43)</f>
        <v>61935.199999999997</v>
      </c>
      <c r="I44" s="459"/>
    </row>
    <row r="45" spans="1:9" ht="10.15" customHeight="1">
      <c r="A45" s="98"/>
      <c r="B45" s="110"/>
      <c r="C45" s="105"/>
      <c r="D45" s="105"/>
      <c r="E45" s="102"/>
      <c r="F45" s="396"/>
      <c r="G45" s="477"/>
      <c r="H45" s="396"/>
      <c r="I45" s="408"/>
    </row>
    <row r="46" spans="1:9">
      <c r="A46" s="98" t="s">
        <v>110</v>
      </c>
      <c r="B46" s="99" t="s">
        <v>221</v>
      </c>
      <c r="C46" s="101"/>
      <c r="D46" s="101"/>
      <c r="E46" s="102"/>
      <c r="F46" s="454"/>
      <c r="G46" s="475"/>
      <c r="H46" s="454"/>
      <c r="I46" s="455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42">
        <v>1013000</v>
      </c>
      <c r="G47" s="464"/>
      <c r="H47" s="442">
        <v>1610000</v>
      </c>
      <c r="I47" s="443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42">
        <v>147074.44</v>
      </c>
      <c r="G48" s="464"/>
      <c r="H48" s="442">
        <v>492575.18</v>
      </c>
      <c r="I48" s="443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6">
        <f>SUM(F47:F48)</f>
        <v>1160074.44</v>
      </c>
      <c r="G49" s="473"/>
      <c r="H49" s="386">
        <f>SUM(H47:H48)</f>
        <v>2102575.1800000002</v>
      </c>
      <c r="I49" s="402"/>
    </row>
    <row r="50" spans="1:9" ht="10.15" customHeight="1">
      <c r="A50" s="98"/>
      <c r="B50" s="110"/>
      <c r="C50" s="105"/>
      <c r="D50" s="105"/>
      <c r="E50" s="102"/>
      <c r="F50" s="396"/>
      <c r="G50" s="477"/>
      <c r="H50" s="396"/>
      <c r="I50" s="408"/>
    </row>
    <row r="51" spans="1:9">
      <c r="A51" s="98" t="s">
        <v>117</v>
      </c>
      <c r="B51" s="492" t="s">
        <v>288</v>
      </c>
      <c r="C51" s="492"/>
      <c r="D51" s="493"/>
      <c r="E51" s="102"/>
      <c r="F51" s="454"/>
      <c r="G51" s="475"/>
      <c r="H51" s="454"/>
      <c r="I51" s="455"/>
    </row>
    <row r="52" spans="1:9">
      <c r="A52" s="98"/>
      <c r="B52" s="492"/>
      <c r="C52" s="492"/>
      <c r="D52" s="493"/>
      <c r="E52" s="102" t="s">
        <v>225</v>
      </c>
      <c r="F52" s="456">
        <f>F44+F49</f>
        <v>1202471.75</v>
      </c>
      <c r="G52" s="472"/>
      <c r="H52" s="456">
        <f>H44+H49</f>
        <v>2164510.3800000004</v>
      </c>
      <c r="I52" s="457"/>
    </row>
    <row r="53" spans="1:9" ht="10.15" customHeight="1">
      <c r="A53" s="98"/>
      <c r="B53" s="99"/>
      <c r="C53" s="101"/>
      <c r="D53" s="101"/>
      <c r="E53" s="102"/>
      <c r="F53" s="446"/>
      <c r="G53" s="466"/>
      <c r="H53" s="446"/>
      <c r="I53" s="447"/>
    </row>
    <row r="54" spans="1:9">
      <c r="A54" s="98" t="s">
        <v>226</v>
      </c>
      <c r="B54" s="99" t="s">
        <v>227</v>
      </c>
      <c r="C54" s="101"/>
      <c r="D54" s="105"/>
      <c r="E54" s="102"/>
      <c r="F54" s="450">
        <f>IF(Charges!F52&lt;Produits!F51,Produits!F51-Charges!F52,0)</f>
        <v>156984.32000000007</v>
      </c>
      <c r="G54" s="465"/>
      <c r="H54" s="450">
        <f>IF(Charges!H52&lt;Produits!H51,Produits!H51-Charges!H52,0)</f>
        <v>124421.96999999927</v>
      </c>
      <c r="I54" s="451"/>
    </row>
    <row r="55" spans="1:9" ht="10.15" customHeight="1">
      <c r="A55" s="98"/>
      <c r="B55" s="110"/>
      <c r="C55" s="101"/>
      <c r="D55" s="105"/>
      <c r="E55" s="102"/>
      <c r="F55" s="446"/>
      <c r="G55" s="466"/>
      <c r="H55" s="446"/>
      <c r="I55" s="447"/>
    </row>
    <row r="56" spans="1:9">
      <c r="A56" s="98" t="s">
        <v>228</v>
      </c>
      <c r="B56" s="99" t="s">
        <v>229</v>
      </c>
      <c r="C56" s="101"/>
      <c r="D56" s="105"/>
      <c r="E56" s="102"/>
      <c r="F56" s="386">
        <f>F36+F52</f>
        <v>9105211.9499999993</v>
      </c>
      <c r="G56" s="473"/>
      <c r="H56" s="386">
        <f>H36+H52</f>
        <v>9504324.1600000001</v>
      </c>
      <c r="I56" s="402"/>
    </row>
    <row r="57" spans="1:9" ht="10.15" customHeight="1">
      <c r="A57" s="98"/>
      <c r="B57" s="110"/>
      <c r="C57" s="101"/>
      <c r="D57" s="101"/>
      <c r="E57" s="102"/>
      <c r="F57" s="446"/>
      <c r="G57" s="466"/>
      <c r="H57" s="446"/>
      <c r="I57" s="447"/>
    </row>
    <row r="58" spans="1:9">
      <c r="A58" s="98" t="s">
        <v>230</v>
      </c>
      <c r="B58" s="99" t="s">
        <v>231</v>
      </c>
      <c r="C58" s="101"/>
      <c r="D58" s="101"/>
      <c r="E58" s="102"/>
      <c r="F58" s="450">
        <f>IF(Charges!F56&lt;Produits!F55,Produits!F55-Charges!F56,0)</f>
        <v>869939.50000000186</v>
      </c>
      <c r="G58" s="465"/>
      <c r="H58" s="450">
        <f>IF(Charges!H56&lt;Produits!H55,Produits!H55-Charges!H56,0)</f>
        <v>1374398.6499999985</v>
      </c>
      <c r="I58" s="451"/>
    </row>
    <row r="59" spans="1:9" ht="10.15" customHeight="1">
      <c r="A59" s="98"/>
      <c r="B59" s="99"/>
      <c r="C59" s="101"/>
      <c r="D59" s="101"/>
      <c r="E59" s="102"/>
      <c r="F59" s="452"/>
      <c r="G59" s="474"/>
      <c r="H59" s="452"/>
      <c r="I59" s="453"/>
    </row>
    <row r="60" spans="1:9">
      <c r="A60" s="98" t="s">
        <v>232</v>
      </c>
      <c r="B60" s="99" t="s">
        <v>233</v>
      </c>
      <c r="C60" s="101"/>
      <c r="D60" s="101"/>
      <c r="E60" s="102"/>
      <c r="F60" s="454"/>
      <c r="G60" s="475"/>
      <c r="H60" s="454"/>
      <c r="I60" s="455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42">
        <v>712955.18</v>
      </c>
      <c r="G61" s="464"/>
      <c r="H61" s="442">
        <v>1249976.68</v>
      </c>
      <c r="I61" s="443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42">
        <v>156984.32000000001</v>
      </c>
      <c r="G62" s="464"/>
      <c r="H62" s="442">
        <v>124421.97</v>
      </c>
      <c r="I62" s="443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50">
        <f>SUM(F61:F62)</f>
        <v>869939.5</v>
      </c>
      <c r="G63" s="465"/>
      <c r="H63" s="444">
        <f>SUM(H61:H62)</f>
        <v>1374398.65</v>
      </c>
      <c r="I63" s="445"/>
    </row>
    <row r="64" spans="1:9" ht="10.15" customHeight="1">
      <c r="A64" s="98"/>
      <c r="B64" s="110"/>
      <c r="C64" s="101"/>
      <c r="D64" s="101"/>
      <c r="E64" s="102"/>
      <c r="F64" s="446"/>
      <c r="G64" s="466"/>
      <c r="H64" s="446"/>
      <c r="I64" s="447"/>
    </row>
    <row r="65" spans="1:9" ht="13.5" thickBot="1">
      <c r="A65" s="98" t="s">
        <v>237</v>
      </c>
      <c r="B65" s="99" t="s">
        <v>238</v>
      </c>
      <c r="C65" s="101"/>
      <c r="D65" s="101"/>
      <c r="E65" s="111"/>
      <c r="F65" s="448">
        <f>F56+F63</f>
        <v>9975151.4499999993</v>
      </c>
      <c r="G65" s="467"/>
      <c r="H65" s="448">
        <f>H56+H63</f>
        <v>10878722.810000001</v>
      </c>
      <c r="I65" s="44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274" t="str">
        <f>Coordonnées!A1</f>
        <v>Synthèse des Comptes</v>
      </c>
      <c r="B1" s="275"/>
      <c r="C1" s="278" t="str">
        <f>Coordonnées!G1</f>
        <v>Administration communale de Stoumont</v>
      </c>
      <c r="D1" s="278"/>
      <c r="E1" s="278"/>
      <c r="F1" s="278"/>
      <c r="G1" s="278"/>
      <c r="H1" s="278"/>
      <c r="I1" s="278"/>
      <c r="J1" s="209" t="str">
        <f>Coordonnées!$U$1</f>
        <v>Code INS</v>
      </c>
      <c r="K1" s="247">
        <f>Coordonnées!$V$1</f>
        <v>63075</v>
      </c>
    </row>
    <row r="2" spans="1:11">
      <c r="A2" s="276"/>
      <c r="B2" s="277"/>
      <c r="C2" s="279"/>
      <c r="D2" s="279"/>
      <c r="E2" s="279"/>
      <c r="F2" s="279"/>
      <c r="G2" s="279"/>
      <c r="H2" s="279"/>
      <c r="I2" s="279"/>
      <c r="J2" s="210" t="str">
        <f>Coordonnées!$U$2</f>
        <v>Exercice:</v>
      </c>
      <c r="K2" s="248">
        <f>Coordonnées!$V$2</f>
        <v>2025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33" t="s">
        <v>41</v>
      </c>
      <c r="F5" s="535">
        <f>K2</f>
        <v>2025</v>
      </c>
      <c r="G5" s="536"/>
      <c r="H5" s="541">
        <f>F5-1</f>
        <v>2024</v>
      </c>
      <c r="I5" s="542"/>
      <c r="J5" s="21"/>
    </row>
    <row r="6" spans="1:11">
      <c r="A6" s="77" t="s">
        <v>183</v>
      </c>
      <c r="B6" s="78"/>
      <c r="C6" s="78"/>
      <c r="D6" s="78"/>
      <c r="E6" s="534"/>
      <c r="F6" s="537"/>
      <c r="G6" s="538"/>
      <c r="H6" s="543"/>
      <c r="I6" s="544"/>
      <c r="J6" s="22"/>
    </row>
    <row r="7" spans="1:11" ht="11.45" customHeight="1" thickBot="1">
      <c r="A7" s="79"/>
      <c r="B7" s="75"/>
      <c r="C7" s="75"/>
      <c r="D7" s="75"/>
      <c r="E7" s="534"/>
      <c r="F7" s="539"/>
      <c r="G7" s="540"/>
      <c r="H7" s="545"/>
      <c r="I7" s="546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47"/>
      <c r="G8" s="548"/>
      <c r="H8" s="516"/>
      <c r="I8" s="517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09">
        <v>3345791.6</v>
      </c>
      <c r="G9" s="510"/>
      <c r="H9" s="504">
        <v>3234780.97</v>
      </c>
      <c r="I9" s="50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09">
        <v>1608746.19</v>
      </c>
      <c r="G10" s="510"/>
      <c r="H10" s="504">
        <v>1858918.19</v>
      </c>
      <c r="I10" s="50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09"/>
      <c r="G11" s="510"/>
      <c r="H11" s="504"/>
      <c r="I11" s="50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09">
        <v>2614967.79</v>
      </c>
      <c r="G12" s="510"/>
      <c r="H12" s="504">
        <v>2514922.0299999998</v>
      </c>
      <c r="I12" s="50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09">
        <v>11001.32</v>
      </c>
      <c r="G13" s="510"/>
      <c r="H13" s="504">
        <v>10837.55</v>
      </c>
      <c r="I13" s="50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49">
        <f>SUM(F16:F17)</f>
        <v>181038.6</v>
      </c>
      <c r="G14" s="550"/>
      <c r="H14" s="518">
        <f>SUM(H16:H17)</f>
        <v>147931</v>
      </c>
      <c r="I14" s="519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51"/>
      <c r="G15" s="552"/>
      <c r="H15" s="520"/>
      <c r="I15" s="521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09">
        <v>5196.97</v>
      </c>
      <c r="G16" s="510"/>
      <c r="H16" s="504">
        <v>5730.21</v>
      </c>
      <c r="I16" s="50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09">
        <v>175841.63</v>
      </c>
      <c r="G17" s="510"/>
      <c r="H17" s="504">
        <v>142200.79</v>
      </c>
      <c r="I17" s="505"/>
      <c r="J17" s="21"/>
    </row>
    <row r="18" spans="1:10" ht="10.15" customHeight="1">
      <c r="A18" s="79"/>
      <c r="B18" s="75"/>
      <c r="C18" s="84"/>
      <c r="D18" s="84"/>
      <c r="E18" s="85"/>
      <c r="F18" s="509"/>
      <c r="G18" s="510"/>
      <c r="H18" s="504"/>
      <c r="I18" s="50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6">
        <f>SUM(F9:F14)</f>
        <v>7761545.5</v>
      </c>
      <c r="G19" s="387"/>
      <c r="H19" s="473">
        <f>SUM(H9:H14)</f>
        <v>7767389.7399999993</v>
      </c>
      <c r="I19" s="402"/>
      <c r="J19" s="22"/>
    </row>
    <row r="20" spans="1:10" ht="10.15" customHeight="1">
      <c r="A20" s="79"/>
      <c r="B20" s="75"/>
      <c r="C20" s="84"/>
      <c r="D20" s="84"/>
      <c r="E20" s="85"/>
      <c r="F20" s="553"/>
      <c r="G20" s="554"/>
      <c r="H20" s="522"/>
      <c r="I20" s="523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498">
        <f>IF(Charges!F19&gt;Produits!F19,Charges!F19-Produits!F19,0)</f>
        <v>0</v>
      </c>
      <c r="G21" s="524"/>
      <c r="H21" s="498">
        <f>IF(Charges!H19&gt;Produits!H19,Charges!H19-Produits!H19,0)</f>
        <v>0</v>
      </c>
      <c r="I21" s="499"/>
      <c r="J21" s="21"/>
    </row>
    <row r="22" spans="1:10" ht="10.15" customHeight="1">
      <c r="A22" s="80"/>
      <c r="B22" s="87"/>
      <c r="C22" s="81"/>
      <c r="D22" s="81"/>
      <c r="E22" s="85"/>
      <c r="F22" s="462"/>
      <c r="G22" s="513"/>
      <c r="H22" s="479"/>
      <c r="I22" s="463"/>
      <c r="J22" s="21"/>
    </row>
    <row r="23" spans="1:10">
      <c r="A23" s="80" t="s">
        <v>137</v>
      </c>
      <c r="B23" s="529" t="s">
        <v>289</v>
      </c>
      <c r="C23" s="529"/>
      <c r="D23" s="530"/>
      <c r="E23" s="86" t="s">
        <v>201</v>
      </c>
      <c r="F23" s="511"/>
      <c r="G23" s="512"/>
      <c r="H23" s="506"/>
      <c r="I23" s="507"/>
      <c r="J23" s="22"/>
    </row>
    <row r="24" spans="1:10">
      <c r="A24" s="79"/>
      <c r="B24" s="529"/>
      <c r="C24" s="529"/>
      <c r="D24" s="530"/>
      <c r="E24" s="85"/>
      <c r="F24" s="527"/>
      <c r="G24" s="528"/>
      <c r="H24" s="502"/>
      <c r="I24" s="503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09">
        <v>232194.57</v>
      </c>
      <c r="G25" s="510"/>
      <c r="H25" s="504">
        <v>228918.92</v>
      </c>
      <c r="I25" s="50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09">
        <v>0</v>
      </c>
      <c r="G26" s="510"/>
      <c r="H26" s="504">
        <v>0</v>
      </c>
      <c r="I26" s="50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09">
        <v>401552.2</v>
      </c>
      <c r="G27" s="510"/>
      <c r="H27" s="504">
        <v>404621.58</v>
      </c>
      <c r="I27" s="505"/>
      <c r="J27" s="21"/>
    </row>
    <row r="28" spans="1:10" ht="23.45" customHeight="1">
      <c r="A28" s="79"/>
      <c r="B28" s="161" t="s">
        <v>146</v>
      </c>
      <c r="C28" s="531" t="s">
        <v>291</v>
      </c>
      <c r="D28" s="532"/>
      <c r="E28" s="85">
        <v>767</v>
      </c>
      <c r="F28" s="509">
        <v>220403.11</v>
      </c>
      <c r="G28" s="510"/>
      <c r="H28" s="504">
        <v>188860.22</v>
      </c>
      <c r="I28" s="50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09">
        <v>0</v>
      </c>
      <c r="G29" s="510"/>
      <c r="H29" s="504">
        <v>0</v>
      </c>
      <c r="I29" s="505"/>
      <c r="J29" s="21"/>
    </row>
    <row r="30" spans="1:10" ht="10.15" customHeight="1">
      <c r="A30" s="79"/>
      <c r="B30" s="75"/>
      <c r="C30" s="84"/>
      <c r="D30" s="84"/>
      <c r="E30" s="85"/>
      <c r="F30" s="509"/>
      <c r="G30" s="510"/>
      <c r="H30" s="504"/>
      <c r="I30" s="50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6">
        <f>SUM(F25:F29)</f>
        <v>854149.88</v>
      </c>
      <c r="G31" s="387"/>
      <c r="H31" s="473">
        <f>SUM(H25:H29)</f>
        <v>822400.72</v>
      </c>
      <c r="I31" s="402"/>
      <c r="J31" s="21"/>
    </row>
    <row r="32" spans="1:10" ht="10.15" customHeight="1">
      <c r="A32" s="80"/>
      <c r="B32" s="81"/>
      <c r="C32" s="75"/>
      <c r="D32" s="75"/>
      <c r="E32" s="85"/>
      <c r="F32" s="462"/>
      <c r="G32" s="513"/>
      <c r="H32" s="479"/>
      <c r="I32" s="463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6">
        <f>F19+F31</f>
        <v>8615695.3800000008</v>
      </c>
      <c r="G33" s="387"/>
      <c r="H33" s="473">
        <f>H19+H31</f>
        <v>8589790.459999999</v>
      </c>
      <c r="I33" s="402"/>
      <c r="J33" s="21"/>
    </row>
    <row r="34" spans="1:10" ht="10.15" customHeight="1">
      <c r="A34" s="80"/>
      <c r="B34" s="81"/>
      <c r="C34" s="84"/>
      <c r="D34" s="84"/>
      <c r="E34" s="85"/>
      <c r="F34" s="462"/>
      <c r="G34" s="513"/>
      <c r="H34" s="479"/>
      <c r="I34" s="463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498">
        <f>IF(Charges!F36&gt;Produits!F33,Charges!F36-Produits!F33,0)</f>
        <v>0</v>
      </c>
      <c r="G35" s="524"/>
      <c r="H35" s="498">
        <f>IF(Charges!H36&gt;Produits!H33,Charges!H36-Produits!H33,0)</f>
        <v>0</v>
      </c>
      <c r="I35" s="499"/>
      <c r="J35" s="21"/>
    </row>
    <row r="36" spans="1:10" ht="10.15" customHeight="1">
      <c r="A36" s="80"/>
      <c r="B36" s="81"/>
      <c r="C36" s="84"/>
      <c r="D36" s="84"/>
      <c r="E36" s="85"/>
      <c r="F36" s="525"/>
      <c r="G36" s="526"/>
      <c r="H36" s="500"/>
      <c r="I36" s="501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11"/>
      <c r="G37" s="512"/>
      <c r="H37" s="506"/>
      <c r="I37" s="507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09">
        <v>88810.33</v>
      </c>
      <c r="G38" s="510"/>
      <c r="H38" s="504">
        <v>96147.6</v>
      </c>
      <c r="I38" s="50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09">
        <v>1985.87</v>
      </c>
      <c r="G39" s="510"/>
      <c r="H39" s="504">
        <v>36798.129999999997</v>
      </c>
      <c r="I39" s="50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09">
        <v>10</v>
      </c>
      <c r="G40" s="510"/>
      <c r="H40" s="504">
        <v>1.61</v>
      </c>
      <c r="I40" s="505"/>
      <c r="J40" s="21"/>
    </row>
    <row r="41" spans="1:10" ht="9.6" customHeight="1">
      <c r="A41" s="80"/>
      <c r="B41" s="84"/>
      <c r="C41" s="84"/>
      <c r="D41" s="84"/>
      <c r="E41" s="85"/>
      <c r="F41" s="509"/>
      <c r="G41" s="510"/>
      <c r="H41" s="504"/>
      <c r="I41" s="50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6">
        <f>SUM(F38:F40)</f>
        <v>90806.2</v>
      </c>
      <c r="G42" s="387"/>
      <c r="H42" s="473">
        <f>SUM(H38:H40)</f>
        <v>132947.34</v>
      </c>
      <c r="I42" s="402"/>
      <c r="J42" s="21"/>
    </row>
    <row r="43" spans="1:10" ht="10.15" customHeight="1">
      <c r="A43" s="80"/>
      <c r="B43" s="84"/>
      <c r="C43" s="81"/>
      <c r="D43" s="81"/>
      <c r="E43" s="85"/>
      <c r="F43" s="396"/>
      <c r="G43" s="397"/>
      <c r="H43" s="477"/>
      <c r="I43" s="40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11"/>
      <c r="G44" s="512"/>
      <c r="H44" s="506"/>
      <c r="I44" s="507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09">
        <v>3000</v>
      </c>
      <c r="G45" s="510"/>
      <c r="H45" s="504">
        <v>330000</v>
      </c>
      <c r="I45" s="50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09">
        <v>1265649.8700000001</v>
      </c>
      <c r="G46" s="510"/>
      <c r="H46" s="504">
        <v>1825985.01</v>
      </c>
      <c r="I46" s="505"/>
      <c r="J46" s="21"/>
    </row>
    <row r="47" spans="1:10" ht="9.6" customHeight="1">
      <c r="A47" s="80"/>
      <c r="B47" s="84"/>
      <c r="C47" s="84"/>
      <c r="D47" s="84"/>
      <c r="E47" s="85"/>
      <c r="F47" s="511"/>
      <c r="G47" s="512"/>
      <c r="H47" s="506"/>
      <c r="I47" s="507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498">
        <f>SUM(F45:F46)</f>
        <v>1268649.8700000001</v>
      </c>
      <c r="G48" s="524"/>
      <c r="H48" s="508">
        <f>SUM(H45:H46)</f>
        <v>2155985.0099999998</v>
      </c>
      <c r="I48" s="499"/>
      <c r="J48" s="21"/>
    </row>
    <row r="49" spans="1:10" ht="10.15" customHeight="1">
      <c r="A49" s="80"/>
      <c r="B49" s="84"/>
      <c r="C49" s="81"/>
      <c r="D49" s="81"/>
      <c r="E49" s="85"/>
      <c r="F49" s="525"/>
      <c r="G49" s="526"/>
      <c r="H49" s="500"/>
      <c r="I49" s="501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11"/>
      <c r="G50" s="512"/>
      <c r="H50" s="506"/>
      <c r="I50" s="507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6">
        <f>F42+F48</f>
        <v>1359456.07</v>
      </c>
      <c r="G51" s="387"/>
      <c r="H51" s="473">
        <f>H42+H48</f>
        <v>2288932.3499999996</v>
      </c>
      <c r="I51" s="402"/>
      <c r="J51" s="21"/>
    </row>
    <row r="52" spans="1:10" ht="10.15" customHeight="1">
      <c r="A52" s="80"/>
      <c r="B52" s="81"/>
      <c r="C52" s="84"/>
      <c r="D52" s="84"/>
      <c r="E52" s="85"/>
      <c r="F52" s="462"/>
      <c r="G52" s="513"/>
      <c r="H52" s="479"/>
      <c r="I52" s="463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498">
        <f>IF(Charges!F52&gt;Produits!F51,Charges!F52-Produits!F51,0)</f>
        <v>0</v>
      </c>
      <c r="G53" s="524"/>
      <c r="H53" s="498">
        <f>IF(Charges!H52&gt;Produits!H51,Charges!H52-Produits!H51,0)</f>
        <v>0</v>
      </c>
      <c r="I53" s="499"/>
      <c r="J53" s="21"/>
    </row>
    <row r="54" spans="1:10" ht="10.15" customHeight="1">
      <c r="A54" s="80"/>
      <c r="B54" s="84"/>
      <c r="C54" s="84"/>
      <c r="D54" s="84"/>
      <c r="E54" s="85"/>
      <c r="F54" s="462"/>
      <c r="G54" s="513"/>
      <c r="H54" s="479"/>
      <c r="I54" s="463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6">
        <f>F33+F51</f>
        <v>9975151.4500000011</v>
      </c>
      <c r="G55" s="387"/>
      <c r="H55" s="473">
        <f>H33+H51</f>
        <v>10878722.809999999</v>
      </c>
      <c r="I55" s="402"/>
      <c r="J55" s="21"/>
    </row>
    <row r="56" spans="1:10" ht="10.15" customHeight="1">
      <c r="A56" s="80"/>
      <c r="B56" s="84"/>
      <c r="C56" s="84"/>
      <c r="D56" s="84"/>
      <c r="E56" s="85"/>
      <c r="F56" s="462"/>
      <c r="G56" s="513"/>
      <c r="H56" s="479"/>
      <c r="I56" s="463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498">
        <f>IF(Charges!F56&gt;Produits!F55,Charges!F56-Produits!F55,0)</f>
        <v>0</v>
      </c>
      <c r="G57" s="524"/>
      <c r="H57" s="498">
        <f>IF(Charges!H56&gt;Produits!H55,Charges!H56-Produits!H55,0)</f>
        <v>0</v>
      </c>
      <c r="I57" s="499"/>
      <c r="J57" s="21"/>
    </row>
    <row r="58" spans="1:10" ht="10.15" customHeight="1">
      <c r="A58" s="80"/>
      <c r="B58" s="81"/>
      <c r="C58" s="84"/>
      <c r="D58" s="84"/>
      <c r="E58" s="85"/>
      <c r="F58" s="525"/>
      <c r="G58" s="526"/>
      <c r="H58" s="500"/>
      <c r="I58" s="501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27"/>
      <c r="G59" s="528"/>
      <c r="H59" s="502"/>
      <c r="I59" s="503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09">
        <v>0</v>
      </c>
      <c r="G60" s="510"/>
      <c r="H60" s="504">
        <v>0</v>
      </c>
      <c r="I60" s="50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09">
        <v>0</v>
      </c>
      <c r="G61" s="510"/>
      <c r="H61" s="504">
        <v>0</v>
      </c>
      <c r="I61" s="505"/>
      <c r="J61" s="21"/>
    </row>
    <row r="62" spans="1:10" ht="10.15" customHeight="1">
      <c r="A62" s="80"/>
      <c r="B62" s="83"/>
      <c r="C62" s="84"/>
      <c r="D62" s="84"/>
      <c r="E62" s="85"/>
      <c r="F62" s="511"/>
      <c r="G62" s="512"/>
      <c r="H62" s="506"/>
      <c r="I62" s="507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6">
        <f>SUM(F60:F61)</f>
        <v>0</v>
      </c>
      <c r="G63" s="387"/>
      <c r="H63" s="473">
        <f>SUM(H60:H61)</f>
        <v>0</v>
      </c>
      <c r="I63" s="402"/>
      <c r="J63" s="21"/>
    </row>
    <row r="64" spans="1:10" ht="10.15" customHeight="1">
      <c r="A64" s="80"/>
      <c r="B64" s="84"/>
      <c r="C64" s="84"/>
      <c r="D64" s="84"/>
      <c r="E64" s="85"/>
      <c r="F64" s="462"/>
      <c r="G64" s="513"/>
      <c r="H64" s="479"/>
      <c r="I64" s="463"/>
      <c r="J64" s="21"/>
    </row>
    <row r="65" spans="1:10" ht="13.5" thickBot="1">
      <c r="A65" s="80" t="s">
        <v>284</v>
      </c>
      <c r="B65" s="81" t="s">
        <v>285</v>
      </c>
      <c r="C65" s="84"/>
      <c r="D65" s="84"/>
      <c r="E65" s="88"/>
      <c r="F65" s="514">
        <f>F55+F63</f>
        <v>9975151.4500000011</v>
      </c>
      <c r="G65" s="515"/>
      <c r="H65" s="496">
        <f>H55+H63</f>
        <v>10878722.809999999</v>
      </c>
      <c r="I65" s="497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74" t="s">
        <v>294</v>
      </c>
      <c r="B1" s="275"/>
      <c r="C1" s="275"/>
      <c r="D1" s="275"/>
      <c r="E1" s="275"/>
      <c r="F1" s="275"/>
      <c r="G1" s="278" t="str">
        <f>Coordonnées!G1</f>
        <v>Administration communale de Stoumont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8"/>
      <c r="W1" s="236"/>
      <c r="X1" s="209" t="str">
        <f>Coordonnées!$U$1</f>
        <v>Code INS</v>
      </c>
      <c r="Y1" s="247">
        <f>Coordonnées!$V$1</f>
        <v>63075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9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149999999999999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899999999999999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899999999999999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899999999999999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899999999999999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899999999999999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899999999999999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899999999999999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899999999999999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899999999999999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899999999999999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899999999999999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899999999999999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899999999999999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899999999999999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899999999999999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899999999999999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899999999999999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899999999999999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899999999999999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899999999999999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899999999999999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899999999999999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899999999999999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899999999999999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899999999999999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899999999999999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899999999999999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899999999999999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899999999999999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899999999999999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899999999999999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899999999999999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899999999999999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899999999999999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899999999999999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899999999999999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899999999999999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899999999999999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899999999999999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899999999999999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899999999999999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899999999999999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899999999999999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899999999999999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74" t="str">
        <f>Coordonnées!A1</f>
        <v>Synthèse des Comptes</v>
      </c>
      <c r="B1" s="275"/>
      <c r="C1" s="275"/>
      <c r="D1" s="275"/>
      <c r="E1" s="275"/>
      <c r="F1" s="275"/>
      <c r="G1" s="278" t="str">
        <f>Coordonnées!G1</f>
        <v>Administration communale de Stoumont</v>
      </c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36"/>
      <c r="W1" s="236"/>
      <c r="X1" s="209" t="str">
        <f>Coordonnées!$U$1</f>
        <v>Code INS</v>
      </c>
      <c r="Y1" s="247">
        <f>Coordonnées!$V$1</f>
        <v>63075</v>
      </c>
    </row>
    <row r="2" spans="1:25">
      <c r="A2" s="276"/>
      <c r="B2" s="277"/>
      <c r="C2" s="277"/>
      <c r="D2" s="277"/>
      <c r="E2" s="277"/>
      <c r="F2" s="277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37"/>
      <c r="W2" s="237"/>
      <c r="X2" s="210" t="str">
        <f>Coordonnées!$U$2</f>
        <v>Exercice:</v>
      </c>
      <c r="Y2" s="248">
        <f>Coordonnées!$V$2</f>
        <v>2025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149999999999999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899999999999999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899999999999999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" customHeight="1">
      <c r="A9" s="311" t="s">
        <v>306</v>
      </c>
      <c r="B9" s="311"/>
      <c r="C9" s="311"/>
      <c r="D9" s="311"/>
      <c r="E9" s="311"/>
      <c r="F9" s="556" t="s">
        <v>307</v>
      </c>
      <c r="G9" s="556"/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6"/>
      <c r="T9" s="556"/>
      <c r="U9" s="556"/>
      <c r="V9" s="556"/>
      <c r="W9" s="556"/>
    </row>
    <row r="10" spans="1:25" ht="49.9" customHeight="1">
      <c r="A10" s="311" t="s">
        <v>29</v>
      </c>
      <c r="B10" s="311"/>
      <c r="C10" s="311"/>
      <c r="D10" s="311"/>
      <c r="E10" s="311"/>
      <c r="F10" s="555" t="s">
        <v>308</v>
      </c>
      <c r="G10" s="555"/>
      <c r="H10" s="555"/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</row>
    <row r="11" spans="1:25" ht="49.9" customHeight="1">
      <c r="A11" s="311" t="s">
        <v>309</v>
      </c>
      <c r="B11" s="311"/>
      <c r="C11" s="311"/>
      <c r="D11" s="311"/>
      <c r="E11" s="311"/>
      <c r="F11" s="555" t="s">
        <v>310</v>
      </c>
      <c r="G11" s="555"/>
      <c r="H11" s="555"/>
      <c r="I11" s="555"/>
      <c r="J11" s="555"/>
      <c r="K11" s="555"/>
      <c r="L11" s="555"/>
      <c r="M11" s="555"/>
      <c r="N11" s="555"/>
      <c r="O11" s="555"/>
      <c r="P11" s="555"/>
      <c r="Q11" s="555"/>
      <c r="R11" s="555"/>
      <c r="S11" s="555"/>
      <c r="T11" s="555"/>
      <c r="U11" s="555"/>
      <c r="V11" s="555"/>
      <c r="W11" s="555"/>
    </row>
    <row r="12" spans="1:25" ht="49.9" customHeight="1">
      <c r="A12" s="311" t="s">
        <v>311</v>
      </c>
      <c r="B12" s="311"/>
      <c r="C12" s="311"/>
      <c r="D12" s="311"/>
      <c r="E12" s="311"/>
      <c r="F12" s="555" t="s">
        <v>331</v>
      </c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</row>
    <row r="13" spans="1:25" ht="49.9" customHeight="1">
      <c r="A13" s="311" t="s">
        <v>312</v>
      </c>
      <c r="B13" s="311"/>
      <c r="C13" s="311"/>
      <c r="D13" s="311"/>
      <c r="E13" s="311"/>
      <c r="F13" s="555" t="s">
        <v>313</v>
      </c>
      <c r="G13" s="555"/>
      <c r="H13" s="555"/>
      <c r="I13" s="555"/>
      <c r="J13" s="555"/>
      <c r="K13" s="555"/>
      <c r="L13" s="555"/>
      <c r="M13" s="555"/>
      <c r="N13" s="555"/>
      <c r="O13" s="555"/>
      <c r="P13" s="555"/>
      <c r="Q13" s="555"/>
      <c r="R13" s="555"/>
      <c r="S13" s="555"/>
      <c r="T13" s="555"/>
      <c r="U13" s="555"/>
      <c r="V13" s="555"/>
      <c r="W13" s="555"/>
    </row>
    <row r="14" spans="1:25" ht="49.9" customHeight="1">
      <c r="A14" s="311" t="s">
        <v>314</v>
      </c>
      <c r="B14" s="311"/>
      <c r="C14" s="311"/>
      <c r="D14" s="311"/>
      <c r="E14" s="311"/>
      <c r="F14" s="555" t="s">
        <v>332</v>
      </c>
      <c r="G14" s="555"/>
      <c r="H14" s="555"/>
      <c r="I14" s="555"/>
      <c r="J14" s="555"/>
      <c r="K14" s="555"/>
      <c r="L14" s="555"/>
      <c r="M14" s="555"/>
      <c r="N14" s="555"/>
      <c r="O14" s="555"/>
      <c r="P14" s="555"/>
      <c r="Q14" s="555"/>
      <c r="R14" s="555"/>
      <c r="S14" s="555"/>
      <c r="T14" s="555"/>
      <c r="U14" s="555"/>
      <c r="V14" s="555"/>
      <c r="W14" s="555"/>
    </row>
    <row r="15" spans="1:25" ht="52.15" customHeight="1">
      <c r="A15" s="311" t="s">
        <v>315</v>
      </c>
      <c r="B15" s="311"/>
      <c r="C15" s="311"/>
      <c r="D15" s="311"/>
      <c r="E15" s="311"/>
      <c r="F15" s="555" t="s">
        <v>316</v>
      </c>
      <c r="G15" s="555"/>
      <c r="H15" s="555"/>
      <c r="I15" s="555"/>
      <c r="J15" s="555"/>
      <c r="K15" s="555"/>
      <c r="L15" s="555"/>
      <c r="M15" s="555"/>
      <c r="N15" s="555"/>
      <c r="O15" s="555"/>
      <c r="P15" s="555"/>
      <c r="Q15" s="555"/>
      <c r="R15" s="555"/>
      <c r="S15" s="555"/>
      <c r="T15" s="555"/>
      <c r="U15" s="555"/>
      <c r="V15" s="555"/>
      <c r="W15" s="555"/>
    </row>
    <row r="16" spans="1:25" ht="49.9" customHeight="1">
      <c r="A16" s="555" t="s">
        <v>317</v>
      </c>
      <c r="B16" s="555"/>
      <c r="C16" s="555"/>
      <c r="D16" s="555"/>
      <c r="E16" s="555"/>
      <c r="F16" s="555" t="s">
        <v>318</v>
      </c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</row>
    <row r="17" spans="1:23" ht="49.9" customHeight="1">
      <c r="A17" s="311" t="s">
        <v>319</v>
      </c>
      <c r="B17" s="311"/>
      <c r="C17" s="311"/>
      <c r="D17" s="311"/>
      <c r="E17" s="311"/>
      <c r="F17" s="555" t="s">
        <v>333</v>
      </c>
      <c r="G17" s="555"/>
      <c r="H17" s="555"/>
      <c r="I17" s="555"/>
      <c r="J17" s="555"/>
      <c r="K17" s="555"/>
      <c r="L17" s="555"/>
      <c r="M17" s="555"/>
      <c r="N17" s="555"/>
      <c r="O17" s="555"/>
      <c r="P17" s="555"/>
      <c r="Q17" s="555"/>
      <c r="R17" s="555"/>
      <c r="S17" s="555"/>
      <c r="T17" s="555"/>
      <c r="U17" s="555"/>
      <c r="V17" s="555"/>
      <c r="W17" s="555"/>
    </row>
    <row r="18" spans="1:23" ht="49.9" customHeight="1">
      <c r="A18" s="311" t="s">
        <v>320</v>
      </c>
      <c r="B18" s="311"/>
      <c r="C18" s="311"/>
      <c r="D18" s="311"/>
      <c r="E18" s="311"/>
      <c r="F18" s="555" t="s">
        <v>321</v>
      </c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</row>
    <row r="19" spans="1:23" s="67" customFormat="1" ht="16.899999999999999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899999999999999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899999999999999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899999999999999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899999999999999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899999999999999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899999999999999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899999999999999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899999999999999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899999999999999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899999999999999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899999999999999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899999999999999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899999999999999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899999999999999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899999999999999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899999999999999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899999999999999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899999999999999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899999999999999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899999999999999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899999999999999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899999999999999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899999999999999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899999999999999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899999999999999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899999999999999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899999999999999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899999999999999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899999999999999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89999999999999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89999999999999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89999999999999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Jordan Halin</cp:lastModifiedBy>
  <cp:lastPrinted>2024-12-03T14:33:46Z</cp:lastPrinted>
  <dcterms:created xsi:type="dcterms:W3CDTF">2006-02-10T09:03:57Z</dcterms:created>
  <dcterms:modified xsi:type="dcterms:W3CDTF">2026-09-10T08:41:11Z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